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tek computer\Desktop\"/>
    </mc:Choice>
  </mc:AlternateContent>
  <xr:revisionPtr revIDLastSave="0" documentId="13_ncr:1_{187074F2-2572-435F-AD33-3B4FE58E420C}" xr6:coauthVersionLast="47" xr6:coauthVersionMax="47" xr10:uidLastSave="{00000000-0000-0000-0000-000000000000}"/>
  <bookViews>
    <workbookView xWindow="-120" yWindow="-120" windowWidth="29040" windowHeight="15720" xr2:uid="{140D236D-C3A3-4EBB-8058-FF2CCB691120}"/>
  </bookViews>
  <sheets>
    <sheet name="اسناد عمومی" sheetId="6" r:id="rId1"/>
    <sheet name="قراردادها" sheetId="1" r:id="rId2"/>
    <sheet name="توان مالی" sheetId="2" r:id="rId3"/>
    <sheet name="ابزار و ماشین آلات" sheetId="3" r:id="rId4"/>
    <sheet name="مدارک تحصیلی پرسنل" sheetId="4" r:id="rId5"/>
    <sheet name="جدول نهایی " sheetId="5" r:id="rId6"/>
  </sheets>
  <definedNames>
    <definedName name="_xlnm.Print_Area" localSheetId="5">'جدول نهایی 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M10" i="1"/>
  <c r="E10" i="5" s="1"/>
  <c r="I33" i="1"/>
  <c r="D14" i="5"/>
  <c r="M20" i="1"/>
  <c r="G12" i="5"/>
  <c r="F12" i="5"/>
  <c r="E12" i="5"/>
  <c r="E23" i="3"/>
  <c r="I32" i="1" l="1"/>
  <c r="H23" i="3"/>
  <c r="J23" i="3"/>
  <c r="H6" i="2"/>
  <c r="I6" i="2" s="1"/>
  <c r="G5" i="2"/>
  <c r="H5" i="2" s="1"/>
  <c r="I5" i="2" s="1"/>
  <c r="G4" i="2"/>
  <c r="H4" i="2" s="1"/>
  <c r="I4" i="2" s="1"/>
  <c r="G7" i="2"/>
  <c r="H7" i="2" s="1"/>
  <c r="I7" i="2" s="1"/>
  <c r="G6" i="2"/>
  <c r="G8" i="2"/>
  <c r="H8" i="2" s="1"/>
  <c r="I8" i="2" s="1"/>
  <c r="H16" i="1"/>
  <c r="C7" i="2"/>
  <c r="D7" i="2" s="1"/>
  <c r="E7" i="2" s="1"/>
  <c r="C6" i="2"/>
  <c r="D6" i="2" s="1"/>
  <c r="E6" i="2" s="1"/>
  <c r="D5" i="2"/>
  <c r="E5" i="2" s="1"/>
  <c r="C4" i="2"/>
  <c r="D4" i="2" s="1"/>
  <c r="G23" i="3"/>
  <c r="D23" i="3"/>
  <c r="C23" i="3"/>
  <c r="L9" i="2"/>
  <c r="F46" i="4"/>
  <c r="F45" i="4"/>
  <c r="F44" i="4"/>
  <c r="G44" i="4" s="1"/>
  <c r="G47" i="4" s="1"/>
  <c r="E66" i="4" s="1"/>
  <c r="F26" i="4"/>
  <c r="G26" i="4" s="1"/>
  <c r="F25" i="4"/>
  <c r="G25" i="4" s="1"/>
  <c r="F24" i="4"/>
  <c r="G24" i="4" s="1"/>
  <c r="F6" i="4"/>
  <c r="G6" i="4" s="1"/>
  <c r="F5" i="4"/>
  <c r="G5" i="4" s="1"/>
  <c r="F4" i="4"/>
  <c r="G4" i="4" s="1"/>
  <c r="M28" i="1"/>
  <c r="F10" i="5"/>
  <c r="M8" i="2"/>
  <c r="M7" i="2"/>
  <c r="M6" i="2"/>
  <c r="M5" i="2"/>
  <c r="M4" i="2"/>
  <c r="E8" i="2"/>
  <c r="G10" i="5" l="1"/>
  <c r="I34" i="1"/>
  <c r="F27" i="4"/>
  <c r="H9" i="2"/>
  <c r="F47" i="4"/>
  <c r="G13" i="5" s="1"/>
  <c r="F7" i="4"/>
  <c r="L10" i="2"/>
  <c r="G11" i="5" s="1"/>
  <c r="I9" i="2"/>
  <c r="I10" i="2" s="1"/>
  <c r="F11" i="5" s="1"/>
  <c r="D9" i="2"/>
  <c r="E4" i="2"/>
  <c r="E9" i="2"/>
  <c r="E10" i="2" s="1"/>
  <c r="F13" i="5" l="1"/>
  <c r="F14" i="5" s="1"/>
  <c r="G27" i="4"/>
  <c r="E65" i="4" s="1"/>
  <c r="G14" i="5"/>
  <c r="E13" i="5"/>
  <c r="E14" i="5" s="1"/>
  <c r="G7" i="4"/>
  <c r="E64" i="4" s="1"/>
  <c r="H10" i="2"/>
</calcChain>
</file>

<file path=xl/sharedStrings.xml><?xml version="1.0" encoding="utf-8"?>
<sst xmlns="http://schemas.openxmlformats.org/spreadsheetml/2006/main" count="558" uniqueCount="284">
  <si>
    <t>ردیف</t>
  </si>
  <si>
    <t>موضوع قرارداد</t>
  </si>
  <si>
    <t>کارفرما</t>
  </si>
  <si>
    <t>تاریخ شروع</t>
  </si>
  <si>
    <t>تاریخ پایان</t>
  </si>
  <si>
    <r>
      <t>شماره تماس کارفرما</t>
    </r>
    <r>
      <rPr>
        <b/>
        <sz val="8"/>
        <color rgb="FF000000"/>
        <rFont val="Times New Roman"/>
        <family val="1"/>
      </rPr>
      <t xml:space="preserve">- </t>
    </r>
    <r>
      <rPr>
        <b/>
        <sz val="10"/>
        <color rgb="FF000000"/>
        <rFont val="B Nazanin"/>
        <charset val="178"/>
      </rPr>
      <t xml:space="preserve"> نام مقام مطلع کارفرما</t>
    </r>
  </si>
  <si>
    <t>1-سوابق قراردادهای اجرا شده</t>
  </si>
  <si>
    <t>رديف</t>
  </si>
  <si>
    <t>معيار ارزيابي</t>
  </si>
  <si>
    <t>مبلغ ماليات سالانه بر اساس تأييد اداره مالياتي</t>
  </si>
  <si>
    <t>مبلغ بيمه تأمين اجتماعي پرداخت شده به سازمان تأمين اجتماعي</t>
  </si>
  <si>
    <t>درآمد ناخالص سالانه، مستند به صورت های مالی حسابرسی شده</t>
  </si>
  <si>
    <t>مبلغ دارايي‌هاي ثابت مستند به صورت های مالی حسابرسی شده</t>
  </si>
  <si>
    <t>تأييد اعتبار صادر شده از طرف بانك‌ها يا مؤسسات مالي و اعتباري معتبر</t>
  </si>
  <si>
    <t>2-توانمندی مالی و اعتباری مناقصه‌گر</t>
  </si>
  <si>
    <t>امتیاز</t>
  </si>
  <si>
    <t>شرح ابزار</t>
  </si>
  <si>
    <t>بیل مکانیکی</t>
  </si>
  <si>
    <t>لودر</t>
  </si>
  <si>
    <t>وینچ کشش سیم</t>
  </si>
  <si>
    <t>بلدوزر</t>
  </si>
  <si>
    <t>جرثقیل موبایل</t>
  </si>
  <si>
    <t>پمپ بتن قابل حمل</t>
  </si>
  <si>
    <t>دوربین نقشه‌برداری توتال</t>
  </si>
  <si>
    <t>غلتک سنگین بکفیل و جاده‌سازی</t>
  </si>
  <si>
    <t>میکسر بتن نصب روی ماشین</t>
  </si>
  <si>
    <t>اینورتر جوشکاری برق و آرگون در توان‌های مختلف</t>
  </si>
  <si>
    <t>لیفتراک‌های دستی و کارگاهی در تناژهای مختلف</t>
  </si>
  <si>
    <t xml:space="preserve">وسیله نقلیه سواری و وانت با سال تولید 99 به بالا </t>
  </si>
  <si>
    <t>دستگاه و رکتیفایر جوش هر دستگاه</t>
  </si>
  <si>
    <t>دوربین نقشه‌برداری تراز و متر دیجیتال</t>
  </si>
  <si>
    <t>مولتی‌متر، ولتمتر، کلمپ آمپرمتر، میگر</t>
  </si>
  <si>
    <t xml:space="preserve">سیلوی ذخیره سیمان 30 تنی، تانکر ذخیره آب کارگاهی </t>
  </si>
  <si>
    <t>بالابر</t>
  </si>
  <si>
    <t>بیش از 10 سال</t>
  </si>
  <si>
    <t>5 تا 10 سال</t>
  </si>
  <si>
    <t>زیر 5 سال</t>
  </si>
  <si>
    <t xml:space="preserve">شرح </t>
  </si>
  <si>
    <t>تعداد کارکنان کلیدی لیسانس و یا فوق لیسانس در رشته برق (حداکثر 5 نفر)</t>
  </si>
  <si>
    <t>تعداد کارکنان کلیدی لیسانس و یا فوق لیسانس در رشته مکانیک و عمران (حداکثر 5 نفر)</t>
  </si>
  <si>
    <t>تعداد کارکنان کلیدی لیسانس و یا فوق لیسانس در رشته صنایع (حداکثر 2 نفر)</t>
  </si>
  <si>
    <t>جدول 5-تخصص، سوابق و امتیاز کارکنان کلیدی مناقصه‌گر</t>
  </si>
  <si>
    <t>سابقه</t>
  </si>
  <si>
    <t>مدرک و رشته تحصیلی</t>
  </si>
  <si>
    <t>سمت</t>
  </si>
  <si>
    <t>نام و نام خانوادگی</t>
  </si>
  <si>
    <r>
      <t>مهندس برق/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B Nazanin"/>
        <charset val="178"/>
      </rPr>
      <t>مکانیک/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B Nazanin"/>
        <charset val="178"/>
      </rPr>
      <t>عمران/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B Nazanin"/>
        <charset val="178"/>
      </rPr>
      <t>صنایع</t>
    </r>
  </si>
  <si>
    <t>مدیر پروژه</t>
  </si>
  <si>
    <t>مهندس برق</t>
  </si>
  <si>
    <t>سرپرست کارگاه</t>
  </si>
  <si>
    <t>کارشناس برق</t>
  </si>
  <si>
    <t>مهندس عمران</t>
  </si>
  <si>
    <t>کارشناس عمران</t>
  </si>
  <si>
    <t>مهندس معماری</t>
  </si>
  <si>
    <t>کارشناس معماری</t>
  </si>
  <si>
    <t>دفتر فنی</t>
  </si>
  <si>
    <t>طراحی و مهندسی</t>
  </si>
  <si>
    <t>مهندس صنایع</t>
  </si>
  <si>
    <t>کارشناس برنامه ریزی و کنترل پروژه</t>
  </si>
  <si>
    <t>ایمنی و بهداشت</t>
  </si>
  <si>
    <t>مهندسی صنایع ایمنی صنعتی/ بهداشت حرفه ای/ بهداشت محیط</t>
  </si>
  <si>
    <t>امتیاز کل</t>
  </si>
  <si>
    <t>معیارهای ارجاع کار</t>
  </si>
  <si>
    <t>درصد ضریب وزنی</t>
  </si>
  <si>
    <t>سوابق اجرایی</t>
  </si>
  <si>
    <t>توان مالی و اعتباری</t>
  </si>
  <si>
    <t>توان تجهیزاتی</t>
  </si>
  <si>
    <t>کفایت کارکنان کلیدی</t>
  </si>
  <si>
    <t>هر ردیف 25 امتیاز</t>
  </si>
  <si>
    <t>متوسط 5 سال گذشته</t>
  </si>
  <si>
    <t>عدد ملاک مقایسه</t>
  </si>
  <si>
    <t>جمع امتیاز</t>
  </si>
  <si>
    <t>امتیازخام</t>
  </si>
  <si>
    <t>اجرا و تعمیرات خط انتقال 34.5 و اجرای سیستم های برق و ابزاردقیق</t>
  </si>
  <si>
    <t>مجتمع صنعتی ذوب آهن پاسارگاد</t>
  </si>
  <si>
    <t>1399/07/01</t>
  </si>
  <si>
    <t>مبلغ</t>
  </si>
  <si>
    <t>1399/12/25</t>
  </si>
  <si>
    <t>021-42783000</t>
  </si>
  <si>
    <t>شماره قرارداد</t>
  </si>
  <si>
    <t>99/161</t>
  </si>
  <si>
    <t>طراحی و مهندسی، نصب، اجرا و تست وراه اندازی خطوط هوایی انتقال نیرو به مجموعه‌های ... و نصب تجهیزات برق و ابزاردقیق</t>
  </si>
  <si>
    <t>99/546</t>
  </si>
  <si>
    <t>1399//10/01</t>
  </si>
  <si>
    <t>1400/06/14</t>
  </si>
  <si>
    <t>تاخیر / تعجیل</t>
  </si>
  <si>
    <t>تعجیل 4 روز</t>
  </si>
  <si>
    <t>تعجیل 16 روز</t>
  </si>
  <si>
    <t>سیم کشی و جمع آوری خط 34.5 کیلوولت خط جدید تورد مجتمع صنعتی ذوب آهن پاسارگاد</t>
  </si>
  <si>
    <t>402/328</t>
  </si>
  <si>
    <t>1402/04/01</t>
  </si>
  <si>
    <t>1402/09/01</t>
  </si>
  <si>
    <t>-</t>
  </si>
  <si>
    <t xml:space="preserve">عملیات اجرایی نصب و راه اندازی برق و ابزاردقیق پروژه‌های طرح توسعه محتمع صنعتی ذوب آهن پاسارگاد </t>
  </si>
  <si>
    <t>402/200</t>
  </si>
  <si>
    <t>1402/01/01</t>
  </si>
  <si>
    <t>1403/01/31</t>
  </si>
  <si>
    <t>الحاقیه افزایش تعهدات و زمان</t>
  </si>
  <si>
    <t>عملیات اجرایی نصب دکل و کابل کشی هوایی سیم مارتین پست نیروگاه خورشیدی</t>
  </si>
  <si>
    <t>404/108</t>
  </si>
  <si>
    <t>شرکت صنایع فولاد آلیاژی پاسارگاد</t>
  </si>
  <si>
    <t>1404/02/31</t>
  </si>
  <si>
    <t>در حال اجرا (پایان قرارداد 1404/12/29 الحاقیه 3)</t>
  </si>
  <si>
    <t xml:space="preserve">رضایت نامه </t>
  </si>
  <si>
    <t>جمع 5 سال گذشته</t>
  </si>
  <si>
    <t>وضعیت</t>
  </si>
  <si>
    <t>اسناد مالیات سال 1402</t>
  </si>
  <si>
    <t>اسناد بیمه سال 1403</t>
  </si>
  <si>
    <t>صورت سود و زیان سال 1402و 1401 حسابرسی نشده</t>
  </si>
  <si>
    <t>ترازنامه سال 1402 و 1401 حسابرسی نشده</t>
  </si>
  <si>
    <t>پیمانکار 1- چلچیدان</t>
  </si>
  <si>
    <t>توضیحات</t>
  </si>
  <si>
    <t>تراکتور کشاورزی</t>
  </si>
  <si>
    <t>Ö</t>
  </si>
  <si>
    <t>وینچ 15 تن و 5 تن/ در تملک</t>
  </si>
  <si>
    <t>در تملک</t>
  </si>
  <si>
    <t>نیما بندانی</t>
  </si>
  <si>
    <t>سینا شهبازی نیا</t>
  </si>
  <si>
    <t>مقصود قاسمی پور</t>
  </si>
  <si>
    <t xml:space="preserve">سلیمه رئیسی </t>
  </si>
  <si>
    <t>مهندسی عمران</t>
  </si>
  <si>
    <t>9 سال</t>
  </si>
  <si>
    <t>همایون عرجی</t>
  </si>
  <si>
    <t>مهندسی تکنولوژی ابزار دقیق</t>
  </si>
  <si>
    <t>معماری</t>
  </si>
  <si>
    <t>مدیریت ایمنی و بهداشت و محیط زیست</t>
  </si>
  <si>
    <t>8 سال</t>
  </si>
  <si>
    <t>مهنذسی تکنولوژی برق/قدرت/    / برق الکترونیک</t>
  </si>
  <si>
    <t>محمد اسفندیاری/ بابک گلکی/ زهرا بخشی دولت آبادی</t>
  </si>
  <si>
    <t>12 سال</t>
  </si>
  <si>
    <t>13 سال</t>
  </si>
  <si>
    <t>18 سال</t>
  </si>
  <si>
    <t>نامه اعلام آمادگی</t>
  </si>
  <si>
    <t>گواهینامه صلاحیت پیمانکاری</t>
  </si>
  <si>
    <t>گواهینامه تایید صلاحیت ایمنی پیمانکاری</t>
  </si>
  <si>
    <t>تا 1405/7/14 معتبر است</t>
  </si>
  <si>
    <t>اجرای جمع آوری پست برق AIS موجود و انجام خدمات مهندسی، تامین مصالح و تجهیزات ساختمان و نصب و راه اندازی GIS جدید 132/66 kv پتروشیمی بندر امام (به صورت EPCC)</t>
  </si>
  <si>
    <t>خریدو نصب برج و سیم کشی و احداث فونداسیون خط انتقال 33 کیلولت طرح آبرسانی به شهرستان جم به طول 20 کیلومتر</t>
  </si>
  <si>
    <t xml:space="preserve">خط انتقال شبکه فشار متوسط به طول 11 کیلومتر شهرک صنعتی بیضا </t>
  </si>
  <si>
    <t>خط انتقال شبکه فشار متوسط به طول 12.5 کیلومتر شهرک صنعتی پاسارگاد</t>
  </si>
  <si>
    <t>عملیات احداث فونداسیون، نصب برج و سیم کشی خط 230 کیلوولت  چغادک بوشهر به طول 7 کیلومتر</t>
  </si>
  <si>
    <t>پتروشیمی بندر امام</t>
  </si>
  <si>
    <t>شرکت توزیع نیروی برق بوشهر</t>
  </si>
  <si>
    <t>شرکت شهرک صنعتی فارس</t>
  </si>
  <si>
    <t>1403/03/01</t>
  </si>
  <si>
    <t>1405/02/31</t>
  </si>
  <si>
    <t>1401/07/02</t>
  </si>
  <si>
    <t>1401/12/29</t>
  </si>
  <si>
    <t>1401/12/23</t>
  </si>
  <si>
    <t>1404/06/31</t>
  </si>
  <si>
    <t>1404/07/06</t>
  </si>
  <si>
    <t>1398/04/09</t>
  </si>
  <si>
    <t>1400/03/09</t>
  </si>
  <si>
    <t>402/287</t>
  </si>
  <si>
    <t>خاتمه یافته</t>
  </si>
  <si>
    <t>جاری</t>
  </si>
  <si>
    <t>گواهی کارکرد</t>
  </si>
  <si>
    <t>ندارد</t>
  </si>
  <si>
    <t>تمدید مجاز</t>
  </si>
  <si>
    <t>2532715-20</t>
  </si>
  <si>
    <t>201/01/173</t>
  </si>
  <si>
    <t>201/01/172</t>
  </si>
  <si>
    <t>ادعای تمدید مجاز فاقد مستندات ، زمان اولیه 6 ماه</t>
  </si>
  <si>
    <t>پیمانکار 2-فارس نیرو ورعد</t>
  </si>
  <si>
    <t>اسناد</t>
  </si>
  <si>
    <t>نامه بانک رفاه کارگران ستارخان شیراز مبنی بر اعتبار 1 همت و  بانک ملت فلسطین سیراز مبنی بر اعتبار 10 همت نزد شعب یاد شده</t>
  </si>
  <si>
    <t>صورت های مالی حسابرسی شده سال 1402 و 1403</t>
  </si>
  <si>
    <t>صورت های مالی حسابرسی شده سال 1402 و 1404</t>
  </si>
  <si>
    <t>صورت های مالی حسابرسی شده سال 1402 و 1405</t>
  </si>
  <si>
    <t>صورت های مالی حسابرسی شده سال 1402 و 1406</t>
  </si>
  <si>
    <t>فارس نیرو ورعد</t>
  </si>
  <si>
    <t>فاکتور خرید</t>
  </si>
  <si>
    <t xml:space="preserve">شانتوئی مدل SE360LC،  2 دستگاه، مینی بیل SY65W، مینی بیل چرخ زنجیری شانتوئی مدل SE60، بیل مکانیکی چرخ زنجیری مدل 8- sc360، بیل مکانیکی R170Wهیوندای، </t>
  </si>
  <si>
    <t xml:space="preserve">S300 بابکت، لودر چرخ لاستیکی شانتوئی SL58H، </t>
  </si>
  <si>
    <t>کاترپیلار D8N</t>
  </si>
  <si>
    <t>مدل WHL262/52-6*4 26 تن</t>
  </si>
  <si>
    <t>کامیون میکسر LK2624/40-6</t>
  </si>
  <si>
    <t>سند مالکیت و سند خودرو و برگ سبز گمرکی</t>
  </si>
  <si>
    <t>سند مالکیت ، سند انتقال</t>
  </si>
  <si>
    <t xml:space="preserve"> سند خودرو </t>
  </si>
  <si>
    <t>ابرازی</t>
  </si>
  <si>
    <t>محمدحسن مهدی نیا</t>
  </si>
  <si>
    <t>مدرک نفر پیشنهادی</t>
  </si>
  <si>
    <t>مهندسی برق</t>
  </si>
  <si>
    <t>22 سال</t>
  </si>
  <si>
    <t>گزارش تامین اجتماعی</t>
  </si>
  <si>
    <t>کریم جعفری</t>
  </si>
  <si>
    <t>24 سال</t>
  </si>
  <si>
    <t>سعید راستی</t>
  </si>
  <si>
    <t>برق الکترونیک</t>
  </si>
  <si>
    <t>23 سال</t>
  </si>
  <si>
    <t>سید عماد رضوی راد</t>
  </si>
  <si>
    <t>محسن قاسمی</t>
  </si>
  <si>
    <t>مهندسی تکنولوژی نقشه برداری</t>
  </si>
  <si>
    <t>10 سال</t>
  </si>
  <si>
    <t>سمیه زارع</t>
  </si>
  <si>
    <t>16 سال</t>
  </si>
  <si>
    <t>ایرج صادقی</t>
  </si>
  <si>
    <t>مجتبی برهانی</t>
  </si>
  <si>
    <t>از زمان فراغت تحصیل</t>
  </si>
  <si>
    <t>الکترونیک</t>
  </si>
  <si>
    <t>15 سال</t>
  </si>
  <si>
    <t>نصرالله صادقی</t>
  </si>
  <si>
    <t>مریم ساردوئی نسب</t>
  </si>
  <si>
    <t>مهندسی صنایع</t>
  </si>
  <si>
    <t>11 سال</t>
  </si>
  <si>
    <t>حسین استاد</t>
  </si>
  <si>
    <t>کارشناسی حرفه ای ایمنی، سلامت و محیط زیست صنایع</t>
  </si>
  <si>
    <t>7 سال</t>
  </si>
  <si>
    <t>استیجاری</t>
  </si>
  <si>
    <t xml:space="preserve"> تا 1406/12/27 معتبر است</t>
  </si>
  <si>
    <t>پایه</t>
  </si>
  <si>
    <t>پایه 2 نیرو زیر رشته (پست، انتقال و توزیع نیرو)</t>
  </si>
  <si>
    <t>پایه 5 نیرو</t>
  </si>
  <si>
    <t>4 نیرو</t>
  </si>
  <si>
    <t>تا 1405/09/12 معتبر است</t>
  </si>
  <si>
    <t>اسناد اولیه</t>
  </si>
  <si>
    <t>پیمانکار 2-فارس نیرو و رعد</t>
  </si>
  <si>
    <t>پیمانکار 3- سورانیر پارسیان</t>
  </si>
  <si>
    <t>ساختمانی چلچیدان</t>
  </si>
  <si>
    <t>امتیاز پیمانکار 3- سورانیر پارسیان</t>
  </si>
  <si>
    <t>پیمانکار 2- فارس نیرو و رعد</t>
  </si>
  <si>
    <t>امتیاز کل پیمانکار 2 (فارس نیرو و رعد)</t>
  </si>
  <si>
    <t>تاخیر/تعجیل</t>
  </si>
  <si>
    <t>رضایت‌نامه</t>
  </si>
  <si>
    <t>سورانیر پارسیان</t>
  </si>
  <si>
    <t>عملیات احداث فونداسیون خط 230/60 کیلوولت چهارمداره مینودشت-کلاله2 و کلاله 2 -گیلداغ</t>
  </si>
  <si>
    <t>شرکت کاسپین- برق منطقه ای مازندران</t>
  </si>
  <si>
    <t>مشاوره مهندسی و طراحی خط 400 کیلوولت فولاد مبارکه اصفهان</t>
  </si>
  <si>
    <t>شرکت ترانس پست- شرکت فولاد مبارکه</t>
  </si>
  <si>
    <t>احداث خط هوایی و کابلی 20 کیلوولت برق رسانی به معدن یک گلگهر</t>
  </si>
  <si>
    <t>شرکت پتروتکسان- شرکت گل گهر سیرجان</t>
  </si>
  <si>
    <t>شرکت نیروصنعت سرچشمه- شرکت فولاد راور</t>
  </si>
  <si>
    <t xml:space="preserve">توضیحات امتیاز </t>
  </si>
  <si>
    <t>انطباق 75 درصدی با پروژه مدنظر- عدم وجود رضایت نامه</t>
  </si>
  <si>
    <t>توضیحات امتیاز</t>
  </si>
  <si>
    <t>انطباق 75 درصدی با پروژه مد نظر</t>
  </si>
  <si>
    <t>انطباق کامل</t>
  </si>
  <si>
    <t>CSP-1404-016</t>
  </si>
  <si>
    <t>1404/07/01</t>
  </si>
  <si>
    <t>1405/05/01</t>
  </si>
  <si>
    <t>نامشخص</t>
  </si>
  <si>
    <t>1404/1587-02</t>
  </si>
  <si>
    <t>1404/02/01</t>
  </si>
  <si>
    <t>1404/07/30</t>
  </si>
  <si>
    <t>اجرای عملیات سیم کشی خط انتقال  230 کیلوولت زرند 2-فولاد راور</t>
  </si>
  <si>
    <t>1403/08/27</t>
  </si>
  <si>
    <t>1403/12/30</t>
  </si>
  <si>
    <t>1401-Gol-CO-06</t>
  </si>
  <si>
    <t>1401/05/01</t>
  </si>
  <si>
    <t>1401/09/01</t>
  </si>
  <si>
    <t>فاقد مستندات</t>
  </si>
  <si>
    <t xml:space="preserve">انطباق بسیار کم با پروژه مدنظر، فاقد مفاصا حساب، رضایت نامه </t>
  </si>
  <si>
    <t xml:space="preserve">انطباق  کم با پروژه مدنظر، فاقد مفاصا حساب، رضایت نامه </t>
  </si>
  <si>
    <t>انطباق 75 درصدی با قرارداد مدنظر، فاقد مفاصا حساب و رضایت نامه</t>
  </si>
  <si>
    <t>پیمانکار 3-سورانیر پارسیان</t>
  </si>
  <si>
    <t>امتیاز نهایی تراز شده</t>
  </si>
  <si>
    <t>فاقد ادعا</t>
  </si>
  <si>
    <t>فاقد مستندات- محاسبه از زمان فراغت تحصیل</t>
  </si>
  <si>
    <t>امتیازاولیه</t>
  </si>
  <si>
    <t>امتیاز نهایی (کسر فقدان مستندات)</t>
  </si>
  <si>
    <t>امتیاز نهایی (افزایش امتیاز به واسطه تکمیل کادر پروژه)</t>
  </si>
  <si>
    <t>امتیاز اولیه</t>
  </si>
  <si>
    <t>نوع سند سابقه</t>
  </si>
  <si>
    <t>جدول 4-کارکنان کلیدی فارس نیرو و رعد</t>
  </si>
  <si>
    <t>جدول 4-کارکنان کلیدی سورانیر پارسیان</t>
  </si>
  <si>
    <t>جدول امتیازات منابع نسانی</t>
  </si>
  <si>
    <t>نام شرکت</t>
  </si>
  <si>
    <t>جدول نهایی ارزیابی کیفی مناقصه گران خط انتقال</t>
  </si>
  <si>
    <t>جدول امتیازات قراردادها</t>
  </si>
  <si>
    <t xml:space="preserve"> 3 کار مجاز تا 1407/06/06 معتبر است</t>
  </si>
  <si>
    <t>پیمانکار 1-  چلچیدان</t>
  </si>
  <si>
    <t xml:space="preserve"> چلچیدان</t>
  </si>
  <si>
    <t>امتیاز کل پیمانکار 1 (شرکت  چلچیدان)</t>
  </si>
  <si>
    <t xml:space="preserve">انطباق 75 درصدی با پروژه مدنظر- </t>
  </si>
  <si>
    <t>امتیاز کل پیمانکار 3(سورانیر پارسیان)</t>
  </si>
  <si>
    <t xml:space="preserve">انطباق 75 درصدی با قرارداد مدنظر، </t>
  </si>
  <si>
    <t xml:space="preserve">شرکت برق منطقه ای </t>
  </si>
  <si>
    <t>جدول 4-کارکنان کلیدی  چلچیدان</t>
  </si>
  <si>
    <t>امتیاز پیمانکار 1-  چلچیدان</t>
  </si>
  <si>
    <t>مدارک</t>
  </si>
  <si>
    <t>جدول 3- لیست حداقل تجهیزات مناقصه گر</t>
  </si>
  <si>
    <t xml:space="preserve">  کار مجاز تا 1408/09/05 معتبر است</t>
  </si>
  <si>
    <t>امتیاز پیمانکار 2- فارس نیرو رعد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</si>
</sst>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  <numFmt numFmtId="168" formatCode="&quot;$&quot;#,##0"/>
    <numFmt numFmtId="169" formatCode="#,##0_-[$ريال-429]"/>
    <numFmt numFmtId="170" formatCode="[$€-2]\ #,##0"/>
    <numFmt numFmtId="171" formatCode="0.0"/>
  </numFmts>
  <fonts count="4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b/>
      <sz val="10"/>
      <color rgb="FF000000"/>
      <name val="B Nazanin"/>
      <charset val="178"/>
    </font>
    <font>
      <b/>
      <sz val="8"/>
      <color rgb="FF000000"/>
      <name val="Times New Roman"/>
      <family val="1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i/>
      <sz val="11"/>
      <color theme="1"/>
      <name val="B Nazanin"/>
      <charset val="178"/>
    </font>
    <font>
      <sz val="11"/>
      <color rgb="FF000000"/>
      <name val="B Nazanin"/>
      <charset val="178"/>
    </font>
    <font>
      <sz val="12"/>
      <color rgb="FF000000"/>
      <name val="B Nazanin"/>
      <charset val="178"/>
    </font>
    <font>
      <sz val="10"/>
      <color theme="1"/>
      <name val="Times New Roman"/>
      <family val="1"/>
    </font>
    <font>
      <sz val="12"/>
      <color theme="1"/>
      <name val="B Nazanin"/>
      <charset val="178"/>
    </font>
    <font>
      <i/>
      <sz val="12"/>
      <color theme="1"/>
      <name val="B Nazanin"/>
      <charset val="178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1"/>
      <color theme="1"/>
      <name val="B Zar"/>
      <charset val="178"/>
    </font>
    <font>
      <sz val="11"/>
      <color theme="1"/>
      <name val="Arial"/>
      <family val="2"/>
      <charset val="178"/>
    </font>
    <font>
      <sz val="12"/>
      <color theme="1"/>
      <name val="B Zar"/>
      <charset val="178"/>
    </font>
    <font>
      <sz val="14"/>
      <color theme="1"/>
      <name val="B Zar"/>
      <charset val="178"/>
    </font>
    <font>
      <b/>
      <sz val="14"/>
      <color theme="1"/>
      <name val="B Zar"/>
      <charset val="178"/>
    </font>
    <font>
      <b/>
      <sz val="11"/>
      <color rgb="FF000000"/>
      <name val="B Nazanin"/>
      <charset val="178"/>
    </font>
    <font>
      <b/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B Zar"/>
      <charset val="178"/>
    </font>
    <font>
      <b/>
      <sz val="20"/>
      <color theme="1"/>
      <name val="B Zar"/>
      <charset val="178"/>
    </font>
    <font>
      <b/>
      <sz val="11"/>
      <name val="B Nazanin"/>
      <charset val="178"/>
    </font>
    <font>
      <b/>
      <sz val="11"/>
      <name val="B Nazanin"/>
      <charset val="178"/>
    </font>
    <font>
      <sz val="14"/>
      <color theme="1"/>
      <name val="B Nazanin"/>
      <charset val="178"/>
    </font>
    <font>
      <b/>
      <sz val="20"/>
      <color theme="1"/>
      <name val="B Nazanin"/>
      <charset val="178"/>
    </font>
    <font>
      <sz val="20"/>
      <color theme="1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224">
    <xf numFmtId="0" fontId="0" fillId="0" borderId="0" xfId="0"/>
    <xf numFmtId="0" fontId="8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justify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justify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0" borderId="1" xfId="0" applyBorder="1"/>
    <xf numFmtId="0" fontId="21" fillId="0" borderId="0" xfId="0" applyFont="1"/>
    <xf numFmtId="0" fontId="21" fillId="0" borderId="4" xfId="0" applyFont="1" applyBorder="1" applyAlignment="1">
      <alignment vertical="center"/>
    </xf>
    <xf numFmtId="169" fontId="21" fillId="0" borderId="8" xfId="0" applyNumberFormat="1" applyFont="1" applyBorder="1" applyAlignment="1">
      <alignment horizontal="center" vertical="center" wrapText="1" readingOrder="2"/>
    </xf>
    <xf numFmtId="170" fontId="21" fillId="0" borderId="8" xfId="0" applyNumberFormat="1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2"/>
    </xf>
    <xf numFmtId="166" fontId="21" fillId="0" borderId="4" xfId="1" applyNumberFormat="1" applyFont="1" applyBorder="1" applyAlignment="1">
      <alignment horizontal="center" vertical="center" wrapText="1" readingOrder="2"/>
    </xf>
    <xf numFmtId="0" fontId="21" fillId="0" borderId="6" xfId="0" applyFont="1" applyBorder="1" applyAlignment="1">
      <alignment horizontal="center" vertical="center" wrapText="1" readingOrder="2"/>
    </xf>
    <xf numFmtId="166" fontId="21" fillId="0" borderId="7" xfId="1" applyNumberFormat="1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center" vertical="center" wrapText="1" readingOrder="2"/>
    </xf>
    <xf numFmtId="0" fontId="20" fillId="0" borderId="4" xfId="0" applyFont="1" applyBorder="1" applyAlignment="1">
      <alignment horizontal="center" vertical="center" wrapText="1" readingOrder="2"/>
    </xf>
    <xf numFmtId="0" fontId="7" fillId="7" borderId="1" xfId="0" applyFont="1" applyFill="1" applyBorder="1" applyAlignment="1">
      <alignment horizontal="center" vertical="center" wrapText="1" readingOrder="2"/>
    </xf>
    <xf numFmtId="0" fontId="8" fillId="7" borderId="1" xfId="0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2"/>
    </xf>
    <xf numFmtId="0" fontId="7" fillId="5" borderId="3" xfId="0" applyFont="1" applyFill="1" applyBorder="1" applyAlignment="1">
      <alignment horizontal="center" vertical="center" wrapText="1" readingOrder="2"/>
    </xf>
    <xf numFmtId="0" fontId="7" fillId="6" borderId="3" xfId="0" applyFont="1" applyFill="1" applyBorder="1" applyAlignment="1">
      <alignment horizontal="center" vertical="center" wrapText="1" readingOrder="2"/>
    </xf>
    <xf numFmtId="0" fontId="23" fillId="0" borderId="0" xfId="0" applyFont="1" applyAlignment="1">
      <alignment horizontal="right" vertical="center"/>
    </xf>
    <xf numFmtId="0" fontId="21" fillId="0" borderId="0" xfId="0" applyFont="1" applyAlignment="1">
      <alignment horizontal="center"/>
    </xf>
    <xf numFmtId="0" fontId="3" fillId="5" borderId="12" xfId="0" applyFont="1" applyFill="1" applyBorder="1" applyAlignment="1">
      <alignment horizontal="center" vertical="center" wrapText="1" readingOrder="2"/>
    </xf>
    <xf numFmtId="0" fontId="2" fillId="6" borderId="4" xfId="0" applyFont="1" applyFill="1" applyBorder="1" applyAlignment="1">
      <alignment horizontal="center" vertical="center" wrapText="1" readingOrder="2"/>
    </xf>
    <xf numFmtId="0" fontId="3" fillId="6" borderId="4" xfId="0" applyFont="1" applyFill="1" applyBorder="1" applyAlignment="1">
      <alignment horizontal="center" vertical="center" wrapText="1" readingOrder="2"/>
    </xf>
    <xf numFmtId="0" fontId="21" fillId="0" borderId="8" xfId="0" applyFont="1" applyBorder="1" applyAlignment="1">
      <alignment vertical="center" wrapText="1" readingOrder="2"/>
    </xf>
    <xf numFmtId="0" fontId="8" fillId="6" borderId="1" xfId="0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wrapText="1" readingOrder="2"/>
    </xf>
    <xf numFmtId="0" fontId="7" fillId="8" borderId="1" xfId="0" applyFont="1" applyFill="1" applyBorder="1" applyAlignment="1">
      <alignment horizontal="center" vertical="center" wrapText="1" readingOrder="2"/>
    </xf>
    <xf numFmtId="166" fontId="7" fillId="8" borderId="1" xfId="1" applyNumberFormat="1" applyFont="1" applyFill="1" applyBorder="1" applyAlignment="1">
      <alignment horizontal="center" vertical="center" wrapText="1" readingOrder="2"/>
    </xf>
    <xf numFmtId="164" fontId="7" fillId="8" borderId="1" xfId="1" applyFont="1" applyFill="1" applyBorder="1" applyAlignment="1">
      <alignment horizontal="center" vertical="center" wrapText="1" readingOrder="2"/>
    </xf>
    <xf numFmtId="166" fontId="7" fillId="8" borderId="3" xfId="1" applyNumberFormat="1" applyFont="1" applyFill="1" applyBorder="1" applyAlignment="1">
      <alignment horizontal="center" vertical="center" wrapText="1" readingOrder="2"/>
    </xf>
    <xf numFmtId="0" fontId="7" fillId="8" borderId="3" xfId="0" applyFont="1" applyFill="1" applyBorder="1" applyAlignment="1">
      <alignment horizontal="center" vertical="center" wrapText="1" readingOrder="2"/>
    </xf>
    <xf numFmtId="0" fontId="11" fillId="7" borderId="1" xfId="0" applyFont="1" applyFill="1" applyBorder="1" applyAlignment="1">
      <alignment horizontal="center" vertical="center" wrapText="1" readingOrder="2"/>
    </xf>
    <xf numFmtId="0" fontId="6" fillId="7" borderId="1" xfId="0" applyFont="1" applyFill="1" applyBorder="1" applyAlignment="1">
      <alignment horizontal="center" vertical="center" wrapText="1" readingOrder="2"/>
    </xf>
    <xf numFmtId="0" fontId="13" fillId="7" borderId="1" xfId="0" applyFont="1" applyFill="1" applyBorder="1" applyAlignment="1">
      <alignment horizontal="center" vertical="center" wrapText="1" readingOrder="2"/>
    </xf>
    <xf numFmtId="0" fontId="10" fillId="7" borderId="1" xfId="0" applyFont="1" applyFill="1" applyBorder="1" applyAlignment="1">
      <alignment horizontal="center" vertical="center" wrapText="1" readingOrder="2"/>
    </xf>
    <xf numFmtId="0" fontId="10" fillId="7" borderId="2" xfId="0" applyFont="1" applyFill="1" applyBorder="1" applyAlignment="1">
      <alignment horizontal="center" vertical="center" wrapText="1" readingOrder="2"/>
    </xf>
    <xf numFmtId="0" fontId="10" fillId="7" borderId="3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19" fillId="5" borderId="1" xfId="0" applyFont="1" applyFill="1" applyBorder="1" applyAlignment="1">
      <alignment horizontal="center" vertical="center" wrapText="1" readingOrder="2"/>
    </xf>
    <xf numFmtId="0" fontId="24" fillId="5" borderId="1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3" fillId="4" borderId="1" xfId="0" applyFont="1" applyFill="1" applyBorder="1" applyAlignment="1">
      <alignment horizontal="center" vertical="center" wrapText="1" readingOrder="2"/>
    </xf>
    <xf numFmtId="0" fontId="19" fillId="4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horizontal="center" vertical="center" wrapText="1" readingOrder="2"/>
    </xf>
    <xf numFmtId="0" fontId="6" fillId="6" borderId="1" xfId="0" applyFont="1" applyFill="1" applyBorder="1" applyAlignment="1">
      <alignment horizontal="center" vertical="center" wrapText="1" readingOrder="2"/>
    </xf>
    <xf numFmtId="0" fontId="19" fillId="6" borderId="1" xfId="0" applyFont="1" applyFill="1" applyBorder="1" applyAlignment="1">
      <alignment horizontal="center" vertical="center" wrapText="1" readingOrder="2"/>
    </xf>
    <xf numFmtId="0" fontId="20" fillId="6" borderId="1" xfId="0" applyFont="1" applyFill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right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8" fillId="2" borderId="13" xfId="0" applyFont="1" applyFill="1" applyBorder="1" applyAlignment="1">
      <alignment horizontal="center" vertical="center" wrapText="1" readingOrder="2"/>
    </xf>
    <xf numFmtId="0" fontId="11" fillId="4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justify" vertical="center" wrapText="1" readingOrder="2"/>
    </xf>
    <xf numFmtId="0" fontId="11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justify" vertical="center" wrapText="1" readingOrder="2"/>
    </xf>
    <xf numFmtId="0" fontId="25" fillId="5" borderId="1" xfId="0" applyFont="1" applyFill="1" applyBorder="1" applyAlignment="1">
      <alignment horizontal="right" vertical="center" wrapText="1" readingOrder="2"/>
    </xf>
    <xf numFmtId="0" fontId="10" fillId="5" borderId="1" xfId="0" applyFont="1" applyFill="1" applyBorder="1" applyAlignment="1">
      <alignment horizontal="center" vertical="center" wrapText="1" readingOrder="2"/>
    </xf>
    <xf numFmtId="0" fontId="6" fillId="0" borderId="1" xfId="0" applyFont="1" applyBorder="1"/>
    <xf numFmtId="0" fontId="10" fillId="5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/>
    </xf>
    <xf numFmtId="0" fontId="5" fillId="5" borderId="1" xfId="0" applyFont="1" applyFill="1" applyBorder="1" applyAlignment="1">
      <alignment horizontal="center" vertical="center" wrapText="1" readingOrder="2"/>
    </xf>
    <xf numFmtId="0" fontId="11" fillId="6" borderId="1" xfId="0" applyFont="1" applyFill="1" applyBorder="1" applyAlignment="1">
      <alignment horizontal="center" vertical="center" wrapText="1" readingOrder="2"/>
    </xf>
    <xf numFmtId="0" fontId="10" fillId="6" borderId="1" xfId="0" applyFont="1" applyFill="1" applyBorder="1" applyAlignment="1">
      <alignment horizontal="justify" vertical="center" wrapText="1" readingOrder="2"/>
    </xf>
    <xf numFmtId="0" fontId="5" fillId="6" borderId="1" xfId="0" applyFont="1" applyFill="1" applyBorder="1" applyAlignment="1">
      <alignment horizontal="center" vertical="center" wrapText="1" readingOrder="2"/>
    </xf>
    <xf numFmtId="0" fontId="30" fillId="9" borderId="3" xfId="0" applyFont="1" applyFill="1" applyBorder="1" applyAlignment="1">
      <alignment horizontal="center" vertical="center" wrapText="1" readingOrder="2"/>
    </xf>
    <xf numFmtId="0" fontId="6" fillId="9" borderId="1" xfId="0" applyFont="1" applyFill="1" applyBorder="1" applyAlignment="1">
      <alignment horizontal="center" vertical="center" wrapText="1" readingOrder="2"/>
    </xf>
    <xf numFmtId="0" fontId="31" fillId="9" borderId="1" xfId="0" applyFont="1" applyFill="1" applyBorder="1" applyAlignment="1">
      <alignment horizontal="center" vertical="center" wrapText="1" readingOrder="2"/>
    </xf>
    <xf numFmtId="166" fontId="7" fillId="5" borderId="3" xfId="1" applyNumberFormat="1" applyFont="1" applyFill="1" applyBorder="1" applyAlignment="1">
      <alignment horizontal="center" vertical="center" wrapText="1" readingOrder="2"/>
    </xf>
    <xf numFmtId="166" fontId="7" fillId="4" borderId="1" xfId="1" applyNumberFormat="1" applyFont="1" applyFill="1" applyBorder="1" applyAlignment="1">
      <alignment horizontal="center" vertical="center" wrapText="1" readingOrder="2"/>
    </xf>
    <xf numFmtId="0" fontId="0" fillId="6" borderId="4" xfId="0" applyFill="1" applyBorder="1"/>
    <xf numFmtId="0" fontId="22" fillId="6" borderId="4" xfId="0" applyFont="1" applyFill="1" applyBorder="1" applyAlignment="1">
      <alignment horizontal="center"/>
    </xf>
    <xf numFmtId="0" fontId="21" fillId="6" borderId="4" xfId="0" applyFont="1" applyFill="1" applyBorder="1" applyAlignment="1">
      <alignment horizontal="center" vertical="center" wrapText="1" readingOrder="2"/>
    </xf>
    <xf numFmtId="0" fontId="0" fillId="5" borderId="4" xfId="0" applyFill="1" applyBorder="1"/>
    <xf numFmtId="0" fontId="26" fillId="5" borderId="4" xfId="0" applyFont="1" applyFill="1" applyBorder="1" applyAlignment="1">
      <alignment horizontal="center"/>
    </xf>
    <xf numFmtId="0" fontId="26" fillId="4" borderId="4" xfId="0" applyFont="1" applyFill="1" applyBorder="1"/>
    <xf numFmtId="0" fontId="26" fillId="4" borderId="4" xfId="0" applyFont="1" applyFill="1" applyBorder="1" applyAlignment="1">
      <alignment horizontal="center" vertical="center" wrapText="1" readingOrder="2"/>
    </xf>
    <xf numFmtId="0" fontId="3" fillId="4" borderId="14" xfId="0" applyFont="1" applyFill="1" applyBorder="1" applyAlignment="1">
      <alignment horizontal="center" vertical="center" wrapText="1" readingOrder="2"/>
    </xf>
    <xf numFmtId="0" fontId="2" fillId="4" borderId="9" xfId="0" applyFont="1" applyFill="1" applyBorder="1" applyAlignment="1">
      <alignment horizontal="center" vertical="center" wrapText="1" readingOrder="2"/>
    </xf>
    <xf numFmtId="0" fontId="3" fillId="4" borderId="9" xfId="0" applyFont="1" applyFill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1" fontId="22" fillId="0" borderId="1" xfId="0" applyNumberFormat="1" applyFont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horizontal="center" vertical="center" wrapText="1"/>
    </xf>
    <xf numFmtId="1" fontId="21" fillId="4" borderId="1" xfId="0" applyNumberFormat="1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 wrapText="1"/>
    </xf>
    <xf numFmtId="1" fontId="20" fillId="6" borderId="1" xfId="0" applyNumberFormat="1" applyFont="1" applyFill="1" applyBorder="1" applyAlignment="1">
      <alignment horizontal="center" vertical="center" wrapText="1"/>
    </xf>
    <xf numFmtId="1" fontId="21" fillId="6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21" fillId="6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23" fillId="0" borderId="0" xfId="0" applyFont="1" applyAlignment="1">
      <alignment horizontal="center" vertical="center"/>
    </xf>
    <xf numFmtId="0" fontId="32" fillId="0" borderId="0" xfId="0" applyFont="1"/>
    <xf numFmtId="0" fontId="33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68" fontId="1" fillId="0" borderId="9" xfId="0" applyNumberFormat="1" applyFont="1" applyBorder="1" applyAlignment="1">
      <alignment horizontal="center" vertical="center" wrapText="1" readingOrder="2"/>
    </xf>
    <xf numFmtId="166" fontId="13" fillId="0" borderId="1" xfId="1" applyNumberFormat="1" applyFont="1" applyBorder="1" applyAlignment="1">
      <alignment horizontal="center" vertical="center" wrapText="1" readingOrder="2"/>
    </xf>
    <xf numFmtId="165" fontId="13" fillId="0" borderId="1" xfId="1" applyNumberFormat="1" applyFont="1" applyBorder="1" applyAlignment="1">
      <alignment horizontal="center" vertical="center" wrapText="1" readingOrder="2"/>
    </xf>
    <xf numFmtId="167" fontId="13" fillId="0" borderId="1" xfId="0" applyNumberFormat="1" applyFont="1" applyBorder="1" applyAlignment="1">
      <alignment horizontal="center" vertical="center" wrapText="1" readingOrder="2"/>
    </xf>
    <xf numFmtId="164" fontId="13" fillId="0" borderId="1" xfId="0" applyNumberFormat="1" applyFont="1" applyBorder="1" applyAlignment="1">
      <alignment horizontal="center" vertical="center" wrapText="1" readingOrder="2"/>
    </xf>
    <xf numFmtId="166" fontId="13" fillId="0" borderId="1" xfId="0" applyNumberFormat="1" applyFont="1" applyBorder="1" applyAlignment="1">
      <alignment horizontal="center" vertical="center" wrapText="1" readingOrder="2"/>
    </xf>
    <xf numFmtId="0" fontId="13" fillId="6" borderId="1" xfId="0" applyFont="1" applyFill="1" applyBorder="1" applyAlignment="1">
      <alignment horizontal="center" vertical="center" wrapText="1" readingOrder="2"/>
    </xf>
    <xf numFmtId="166" fontId="0" fillId="0" borderId="0" xfId="1" applyNumberFormat="1" applyFont="1" applyAlignment="1">
      <alignment horizontal="center" vertical="center"/>
    </xf>
    <xf numFmtId="0" fontId="28" fillId="7" borderId="1" xfId="0" applyFont="1" applyFill="1" applyBorder="1" applyAlignment="1">
      <alignment horizontal="center" vertical="center" wrapText="1" readingOrder="2"/>
    </xf>
    <xf numFmtId="0" fontId="5" fillId="7" borderId="1" xfId="0" applyFont="1" applyFill="1" applyBorder="1" applyAlignment="1">
      <alignment horizontal="center" vertical="center" wrapText="1" readingOrder="2"/>
    </xf>
    <xf numFmtId="0" fontId="35" fillId="7" borderId="1" xfId="0" applyFont="1" applyFill="1" applyBorder="1" applyAlignment="1">
      <alignment horizontal="center" vertical="center" wrapText="1" readingOrder="2"/>
    </xf>
    <xf numFmtId="0" fontId="36" fillId="7" borderId="1" xfId="0" applyFont="1" applyFill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1"/>
    </xf>
    <xf numFmtId="1" fontId="6" fillId="0" borderId="4" xfId="0" applyNumberFormat="1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166" fontId="6" fillId="0" borderId="4" xfId="1" applyNumberFormat="1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0" xfId="0" applyFont="1"/>
    <xf numFmtId="0" fontId="37" fillId="8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readingOrder="2"/>
    </xf>
    <xf numFmtId="0" fontId="7" fillId="5" borderId="1" xfId="0" applyFont="1" applyFill="1" applyBorder="1" applyAlignment="1">
      <alignment horizontal="center" vertical="center" readingOrder="2"/>
    </xf>
    <xf numFmtId="0" fontId="7" fillId="6" borderId="1" xfId="0" applyFont="1" applyFill="1" applyBorder="1" applyAlignment="1">
      <alignment horizontal="center" vertical="center" readingOrder="2"/>
    </xf>
    <xf numFmtId="0" fontId="7" fillId="8" borderId="1" xfId="0" applyFont="1" applyFill="1" applyBorder="1" applyAlignment="1">
      <alignment horizontal="center" vertical="center" readingOrder="2"/>
    </xf>
    <xf numFmtId="171" fontId="7" fillId="8" borderId="1" xfId="0" applyNumberFormat="1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2" fillId="5" borderId="9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1" fontId="22" fillId="5" borderId="1" xfId="0" applyNumberFormat="1" applyFont="1" applyFill="1" applyBorder="1" applyAlignment="1">
      <alignment horizontal="center" vertical="center" wrapText="1"/>
    </xf>
    <xf numFmtId="1" fontId="22" fillId="6" borderId="1" xfId="0" applyNumberFormat="1" applyFont="1" applyFill="1" applyBorder="1" applyAlignment="1">
      <alignment horizontal="center" vertical="center" wrapText="1"/>
    </xf>
    <xf numFmtId="1" fontId="22" fillId="4" borderId="1" xfId="0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readingOrder="2"/>
    </xf>
    <xf numFmtId="0" fontId="30" fillId="0" borderId="11" xfId="0" applyFont="1" applyBorder="1" applyAlignment="1">
      <alignment horizontal="center" vertical="center" readingOrder="2"/>
    </xf>
    <xf numFmtId="0" fontId="30" fillId="0" borderId="3" xfId="0" applyFont="1" applyBorder="1" applyAlignment="1">
      <alignment horizontal="center" vertical="center" readingOrder="2"/>
    </xf>
    <xf numFmtId="0" fontId="27" fillId="5" borderId="2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horizontal="center" vertical="center"/>
    </xf>
    <xf numFmtId="0" fontId="29" fillId="6" borderId="6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0" fontId="27" fillId="4" borderId="21" xfId="0" applyFont="1" applyFill="1" applyBorder="1" applyAlignment="1">
      <alignment horizontal="center" vertical="center" readingOrder="2"/>
    </xf>
    <xf numFmtId="0" fontId="27" fillId="4" borderId="10" xfId="0" applyFont="1" applyFill="1" applyBorder="1" applyAlignment="1">
      <alignment horizontal="center" vertical="center" readingOrder="2"/>
    </xf>
    <xf numFmtId="0" fontId="38" fillId="0" borderId="2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 readingOrder="2"/>
    </xf>
    <xf numFmtId="0" fontId="21" fillId="0" borderId="9" xfId="0" applyFont="1" applyBorder="1" applyAlignment="1">
      <alignment horizontal="center" vertical="center" wrapText="1" readingOrder="2"/>
    </xf>
    <xf numFmtId="0" fontId="20" fillId="0" borderId="8" xfId="0" applyFont="1" applyBorder="1" applyAlignment="1">
      <alignment horizontal="center" vertical="center" wrapText="1" readingOrder="2"/>
    </xf>
    <xf numFmtId="168" fontId="21" fillId="0" borderId="8" xfId="0" applyNumberFormat="1" applyFont="1" applyBorder="1" applyAlignment="1">
      <alignment horizontal="center" vertical="center" wrapText="1" readingOrder="2"/>
    </xf>
    <xf numFmtId="168" fontId="21" fillId="0" borderId="9" xfId="0" applyNumberFormat="1" applyFont="1" applyBorder="1" applyAlignment="1">
      <alignment horizontal="center" vertical="center" wrapText="1" readingOrder="2"/>
    </xf>
    <xf numFmtId="0" fontId="27" fillId="4" borderId="4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2"/>
    </xf>
    <xf numFmtId="0" fontId="7" fillId="8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readingOrder="2"/>
    </xf>
    <xf numFmtId="0" fontId="7" fillId="4" borderId="11" xfId="0" applyFont="1" applyFill="1" applyBorder="1" applyAlignment="1">
      <alignment horizontal="center" vertical="center" readingOrder="2"/>
    </xf>
    <xf numFmtId="0" fontId="7" fillId="4" borderId="3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7" fillId="9" borderId="2" xfId="0" applyFont="1" applyFill="1" applyBorder="1" applyAlignment="1">
      <alignment horizontal="center" vertical="center" wrapText="1" readingOrder="2"/>
    </xf>
    <xf numFmtId="0" fontId="7" fillId="9" borderId="3" xfId="0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4" borderId="3" xfId="0" applyFont="1" applyFill="1" applyBorder="1" applyAlignment="1">
      <alignment horizontal="center" vertical="center" wrapText="1" readingOrder="2"/>
    </xf>
    <xf numFmtId="0" fontId="7" fillId="5" borderId="2" xfId="0" applyFont="1" applyFill="1" applyBorder="1" applyAlignment="1">
      <alignment horizontal="center" vertical="center" wrapText="1" readingOrder="2"/>
    </xf>
    <xf numFmtId="0" fontId="7" fillId="5" borderId="11" xfId="0" applyFont="1" applyFill="1" applyBorder="1" applyAlignment="1">
      <alignment horizontal="center" vertical="center" wrapText="1" readingOrder="2"/>
    </xf>
    <xf numFmtId="0" fontId="7" fillId="5" borderId="3" xfId="0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wrapText="1" readingOrder="2"/>
    </xf>
    <xf numFmtId="0" fontId="7" fillId="6" borderId="11" xfId="0" applyFont="1" applyFill="1" applyBorder="1" applyAlignment="1">
      <alignment horizontal="center" vertical="center" wrapText="1" readingOrder="2"/>
    </xf>
    <xf numFmtId="0" fontId="7" fillId="6" borderId="3" xfId="0" applyFont="1" applyFill="1" applyBorder="1" applyAlignment="1">
      <alignment horizontal="center" vertical="center" wrapText="1" readingOrder="2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readingOrder="2"/>
    </xf>
    <xf numFmtId="0" fontId="7" fillId="8" borderId="1" xfId="0" applyFont="1" applyFill="1" applyBorder="1" applyAlignment="1">
      <alignment horizontal="center" vertical="center" readingOrder="2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 readingOrder="2"/>
    </xf>
    <xf numFmtId="0" fontId="13" fillId="5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39" fillId="8" borderId="1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/>
    </xf>
    <xf numFmtId="0" fontId="38" fillId="5" borderId="1" xfId="0" applyFont="1" applyFill="1" applyBorder="1" applyAlignment="1">
      <alignment horizontal="center"/>
    </xf>
    <xf numFmtId="0" fontId="38" fillId="6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52D0-9476-4F7D-ADEB-4643D11FAADE}">
  <dimension ref="A3:J7"/>
  <sheetViews>
    <sheetView rightToLeft="1" tabSelected="1" zoomScaleNormal="100" workbookViewId="0">
      <selection activeCell="C10" sqref="C10"/>
    </sheetView>
  </sheetViews>
  <sheetFormatPr defaultColWidth="8.85546875" defaultRowHeight="15" x14ac:dyDescent="0.25"/>
  <cols>
    <col min="1" max="1" width="27.28515625" style="102" bestFit="1" customWidth="1"/>
    <col min="2" max="2" width="7.7109375" style="102" customWidth="1"/>
    <col min="3" max="3" width="9.42578125" style="102" customWidth="1"/>
    <col min="4" max="4" width="13.7109375" style="102" customWidth="1"/>
    <col min="5" max="5" width="8.42578125" style="102" customWidth="1"/>
    <col min="6" max="6" width="19.42578125" style="102" customWidth="1"/>
    <col min="7" max="7" width="20" style="102" customWidth="1"/>
    <col min="8" max="8" width="8" style="102" customWidth="1"/>
    <col min="9" max="9" width="7.42578125" style="102" bestFit="1" customWidth="1"/>
    <col min="10" max="10" width="25" style="102" customWidth="1"/>
    <col min="11" max="16384" width="8.85546875" style="102"/>
  </cols>
  <sheetData>
    <row r="3" spans="1:10" ht="40.9" customHeight="1" x14ac:dyDescent="0.25">
      <c r="A3" s="131" t="s">
        <v>280</v>
      </c>
      <c r="B3" s="157" t="s">
        <v>271</v>
      </c>
      <c r="C3" s="157"/>
      <c r="D3" s="157"/>
      <c r="E3" s="155" t="s">
        <v>217</v>
      </c>
      <c r="F3" s="155"/>
      <c r="G3" s="155"/>
      <c r="H3" s="156" t="s">
        <v>218</v>
      </c>
      <c r="I3" s="156"/>
      <c r="J3" s="156"/>
    </row>
    <row r="4" spans="1:10" ht="21.6" customHeight="1" x14ac:dyDescent="0.25">
      <c r="A4" s="131" t="s">
        <v>216</v>
      </c>
      <c r="B4" s="95" t="s">
        <v>105</v>
      </c>
      <c r="C4" s="95" t="s">
        <v>211</v>
      </c>
      <c r="D4" s="95" t="s">
        <v>111</v>
      </c>
      <c r="E4" s="95" t="s">
        <v>105</v>
      </c>
      <c r="F4" s="95" t="s">
        <v>211</v>
      </c>
      <c r="G4" s="95" t="s">
        <v>111</v>
      </c>
      <c r="H4" s="95" t="s">
        <v>105</v>
      </c>
      <c r="I4" s="95" t="s">
        <v>211</v>
      </c>
      <c r="J4" s="95" t="s">
        <v>111</v>
      </c>
    </row>
    <row r="5" spans="1:10" ht="27" customHeight="1" x14ac:dyDescent="0.25">
      <c r="A5" s="131" t="s">
        <v>132</v>
      </c>
      <c r="B5" s="96" t="s">
        <v>113</v>
      </c>
      <c r="C5" s="97" t="s">
        <v>92</v>
      </c>
      <c r="D5" s="97" t="s">
        <v>92</v>
      </c>
      <c r="E5" s="98" t="s">
        <v>113</v>
      </c>
      <c r="F5" s="99" t="s">
        <v>92</v>
      </c>
      <c r="G5" s="99" t="s">
        <v>92</v>
      </c>
      <c r="H5" s="100" t="s">
        <v>113</v>
      </c>
      <c r="I5" s="101" t="s">
        <v>92</v>
      </c>
      <c r="J5" s="103" t="s">
        <v>92</v>
      </c>
    </row>
    <row r="6" spans="1:10" ht="70.150000000000006" customHeight="1" x14ac:dyDescent="0.25">
      <c r="A6" s="131" t="s">
        <v>133</v>
      </c>
      <c r="B6" s="96" t="s">
        <v>113</v>
      </c>
      <c r="C6" s="133" t="s">
        <v>214</v>
      </c>
      <c r="D6" s="132" t="s">
        <v>210</v>
      </c>
      <c r="E6" s="98" t="s">
        <v>113</v>
      </c>
      <c r="F6" s="133" t="s">
        <v>212</v>
      </c>
      <c r="G6" s="133" t="s">
        <v>282</v>
      </c>
      <c r="H6" s="100" t="s">
        <v>113</v>
      </c>
      <c r="I6" s="132" t="s">
        <v>213</v>
      </c>
      <c r="J6" s="133" t="s">
        <v>270</v>
      </c>
    </row>
    <row r="7" spans="1:10" ht="58.9" customHeight="1" x14ac:dyDescent="0.25">
      <c r="A7" s="131" t="s">
        <v>134</v>
      </c>
      <c r="B7" s="96" t="s">
        <v>113</v>
      </c>
      <c r="C7" s="97" t="s">
        <v>92</v>
      </c>
      <c r="D7" s="132" t="s">
        <v>215</v>
      </c>
      <c r="E7" s="98" t="s">
        <v>113</v>
      </c>
      <c r="F7" s="99" t="s">
        <v>92</v>
      </c>
      <c r="G7" s="133" t="s">
        <v>135</v>
      </c>
      <c r="H7" s="100" t="s">
        <v>113</v>
      </c>
      <c r="I7" s="101" t="s">
        <v>92</v>
      </c>
      <c r="J7" s="133" t="s">
        <v>135</v>
      </c>
    </row>
  </sheetData>
  <mergeCells count="3">
    <mergeCell ref="E3:G3"/>
    <mergeCell ref="H3:J3"/>
    <mergeCell ref="B3:D3"/>
  </mergeCells>
  <phoneticPr fontId="17" type="noConversion"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F920-D58F-4801-9BCF-386BB05F0EE1}">
  <dimension ref="A2:P35"/>
  <sheetViews>
    <sheetView rightToLeft="1" view="pageBreakPreview" topLeftCell="A14" zoomScale="60" zoomScaleNormal="115" workbookViewId="0">
      <selection activeCell="G32" sqref="G32:G34"/>
    </sheetView>
  </sheetViews>
  <sheetFormatPr defaultRowHeight="15" x14ac:dyDescent="0.25"/>
  <cols>
    <col min="1" max="1" width="5.85546875" customWidth="1"/>
    <col min="2" max="2" width="33.85546875" customWidth="1"/>
    <col min="3" max="3" width="14.28515625" customWidth="1"/>
    <col min="4" max="4" width="23.7109375" customWidth="1"/>
    <col min="5" max="5" width="15.28515625" customWidth="1"/>
    <col min="6" max="7" width="18.85546875" customWidth="1"/>
    <col min="8" max="8" width="28.42578125" style="14" customWidth="1"/>
    <col min="9" max="9" width="11.28515625" bestFit="1" customWidth="1"/>
    <col min="10" max="10" width="18.28515625" bestFit="1" customWidth="1"/>
    <col min="11" max="11" width="15.85546875" customWidth="1"/>
    <col min="13" max="13" width="12.42578125" bestFit="1" customWidth="1"/>
    <col min="14" max="14" width="18.7109375" customWidth="1"/>
  </cols>
  <sheetData>
    <row r="2" spans="1:16" ht="38.450000000000003" customHeight="1" x14ac:dyDescent="0.25">
      <c r="A2" s="158" t="s">
        <v>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34" t="s">
        <v>68</v>
      </c>
    </row>
    <row r="3" spans="1:16" ht="24" x14ac:dyDescent="0.25">
      <c r="A3" s="167" t="s">
        <v>272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216"/>
    </row>
    <row r="4" spans="1:16" ht="31.5" x14ac:dyDescent="0.25">
      <c r="A4" s="92" t="s">
        <v>0</v>
      </c>
      <c r="B4" s="93" t="s">
        <v>1</v>
      </c>
      <c r="C4" s="93" t="s">
        <v>79</v>
      </c>
      <c r="D4" s="93" t="s">
        <v>2</v>
      </c>
      <c r="E4" s="93" t="s">
        <v>3</v>
      </c>
      <c r="F4" s="93" t="s">
        <v>4</v>
      </c>
      <c r="G4" s="93" t="s">
        <v>85</v>
      </c>
      <c r="H4" s="93" t="s">
        <v>76</v>
      </c>
      <c r="I4" s="93" t="s">
        <v>105</v>
      </c>
      <c r="J4" s="93" t="s">
        <v>156</v>
      </c>
      <c r="K4" s="93" t="s">
        <v>5</v>
      </c>
      <c r="L4" s="93" t="s">
        <v>103</v>
      </c>
      <c r="M4" s="93" t="s">
        <v>15</v>
      </c>
      <c r="N4" s="91" t="s">
        <v>233</v>
      </c>
    </row>
    <row r="5" spans="1:16" ht="36" x14ac:dyDescent="0.25">
      <c r="A5" s="94">
        <v>1</v>
      </c>
      <c r="B5" s="128" t="s">
        <v>73</v>
      </c>
      <c r="C5" s="94" t="s">
        <v>80</v>
      </c>
      <c r="D5" s="94" t="s">
        <v>74</v>
      </c>
      <c r="E5" s="94" t="s">
        <v>75</v>
      </c>
      <c r="F5" s="94" t="s">
        <v>77</v>
      </c>
      <c r="G5" s="94" t="s">
        <v>86</v>
      </c>
      <c r="H5" s="129">
        <v>14975967260</v>
      </c>
      <c r="I5" s="129" t="s">
        <v>154</v>
      </c>
      <c r="J5" s="129" t="s">
        <v>92</v>
      </c>
      <c r="K5" s="94" t="s">
        <v>78</v>
      </c>
      <c r="L5" s="94" t="s">
        <v>92</v>
      </c>
      <c r="M5" s="94">
        <v>20</v>
      </c>
      <c r="N5" s="94" t="s">
        <v>274</v>
      </c>
    </row>
    <row r="6" spans="1:16" ht="54" x14ac:dyDescent="0.25">
      <c r="A6" s="94">
        <v>2</v>
      </c>
      <c r="B6" s="128" t="s">
        <v>81</v>
      </c>
      <c r="C6" s="94" t="s">
        <v>82</v>
      </c>
      <c r="D6" s="94" t="s">
        <v>74</v>
      </c>
      <c r="E6" s="94" t="s">
        <v>83</v>
      </c>
      <c r="F6" s="94" t="s">
        <v>84</v>
      </c>
      <c r="G6" s="94" t="s">
        <v>87</v>
      </c>
      <c r="H6" s="129">
        <v>72417065150</v>
      </c>
      <c r="I6" s="129" t="s">
        <v>154</v>
      </c>
      <c r="J6" s="129" t="s">
        <v>92</v>
      </c>
      <c r="K6" s="94" t="s">
        <v>78</v>
      </c>
      <c r="L6" s="94" t="s">
        <v>92</v>
      </c>
      <c r="M6" s="94">
        <v>25</v>
      </c>
      <c r="N6" s="94"/>
    </row>
    <row r="7" spans="1:16" ht="54" x14ac:dyDescent="0.25">
      <c r="A7" s="94">
        <v>3</v>
      </c>
      <c r="B7" s="128" t="s">
        <v>88</v>
      </c>
      <c r="C7" s="94" t="s">
        <v>89</v>
      </c>
      <c r="D7" s="94" t="s">
        <v>74</v>
      </c>
      <c r="E7" s="94" t="s">
        <v>90</v>
      </c>
      <c r="F7" s="94" t="s">
        <v>91</v>
      </c>
      <c r="G7" s="94" t="s">
        <v>92</v>
      </c>
      <c r="H7" s="129">
        <v>211502284</v>
      </c>
      <c r="I7" s="129" t="s">
        <v>154</v>
      </c>
      <c r="J7" s="129" t="s">
        <v>92</v>
      </c>
      <c r="K7" s="94" t="s">
        <v>78</v>
      </c>
      <c r="L7" s="94" t="s">
        <v>92</v>
      </c>
      <c r="M7" s="94">
        <v>16</v>
      </c>
      <c r="N7" s="94" t="s">
        <v>234</v>
      </c>
    </row>
    <row r="8" spans="1:16" ht="54" x14ac:dyDescent="0.25">
      <c r="A8" s="94">
        <v>4</v>
      </c>
      <c r="B8" s="128" t="s">
        <v>93</v>
      </c>
      <c r="C8" s="94" t="s">
        <v>94</v>
      </c>
      <c r="D8" s="94" t="s">
        <v>74</v>
      </c>
      <c r="E8" s="94" t="s">
        <v>95</v>
      </c>
      <c r="F8" s="94" t="s">
        <v>96</v>
      </c>
      <c r="G8" s="94" t="s">
        <v>97</v>
      </c>
      <c r="H8" s="129">
        <v>600299543348</v>
      </c>
      <c r="I8" s="129" t="s">
        <v>154</v>
      </c>
      <c r="J8" s="129" t="s">
        <v>92</v>
      </c>
      <c r="K8" s="94" t="s">
        <v>78</v>
      </c>
      <c r="L8" s="94" t="s">
        <v>92</v>
      </c>
      <c r="M8" s="94">
        <v>16</v>
      </c>
      <c r="N8" s="94" t="s">
        <v>234</v>
      </c>
    </row>
    <row r="9" spans="1:16" ht="54" x14ac:dyDescent="0.25">
      <c r="A9" s="94">
        <v>5</v>
      </c>
      <c r="B9" s="128" t="s">
        <v>98</v>
      </c>
      <c r="C9" s="94" t="s">
        <v>99</v>
      </c>
      <c r="D9" s="94" t="s">
        <v>100</v>
      </c>
      <c r="E9" s="94" t="s">
        <v>101</v>
      </c>
      <c r="F9" s="94" t="s">
        <v>102</v>
      </c>
      <c r="G9" s="94" t="s">
        <v>97</v>
      </c>
      <c r="H9" s="129">
        <v>64049017653</v>
      </c>
      <c r="I9" s="129" t="s">
        <v>155</v>
      </c>
      <c r="J9" s="129" t="s">
        <v>157</v>
      </c>
      <c r="K9" s="94" t="s">
        <v>78</v>
      </c>
      <c r="L9" s="94" t="s">
        <v>92</v>
      </c>
      <c r="M9" s="94"/>
      <c r="N9" s="94"/>
    </row>
    <row r="10" spans="1:16" ht="24.75" x14ac:dyDescent="0.7">
      <c r="A10" s="179" t="s">
        <v>273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89"/>
      <c r="M10" s="90">
        <f>SUM(M5:M9)</f>
        <v>77</v>
      </c>
      <c r="N10" s="89"/>
    </row>
    <row r="11" spans="1:16" x14ac:dyDescent="0.25">
      <c r="P11" s="104"/>
    </row>
    <row r="12" spans="1:16" ht="24" x14ac:dyDescent="0.25">
      <c r="A12" s="161" t="s">
        <v>170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6" ht="31.5" x14ac:dyDescent="0.25">
      <c r="A13" s="153" t="s">
        <v>0</v>
      </c>
      <c r="B13" s="154" t="s">
        <v>1</v>
      </c>
      <c r="C13" s="154" t="s">
        <v>79</v>
      </c>
      <c r="D13" s="154" t="s">
        <v>2</v>
      </c>
      <c r="E13" s="154" t="s">
        <v>3</v>
      </c>
      <c r="F13" s="154" t="s">
        <v>4</v>
      </c>
      <c r="G13" s="154" t="s">
        <v>85</v>
      </c>
      <c r="H13" s="154" t="s">
        <v>76</v>
      </c>
      <c r="I13" s="154" t="s">
        <v>105</v>
      </c>
      <c r="J13" s="154" t="s">
        <v>156</v>
      </c>
      <c r="K13" s="154" t="s">
        <v>5</v>
      </c>
      <c r="L13" s="154" t="s">
        <v>103</v>
      </c>
      <c r="M13" s="154" t="s">
        <v>15</v>
      </c>
      <c r="N13" s="33" t="s">
        <v>235</v>
      </c>
    </row>
    <row r="14" spans="1:16" ht="61.5" customHeight="1" x14ac:dyDescent="0.25">
      <c r="A14" s="174">
        <v>1</v>
      </c>
      <c r="B14" s="174" t="s">
        <v>136</v>
      </c>
      <c r="C14" s="174" t="s">
        <v>153</v>
      </c>
      <c r="D14" s="180" t="s">
        <v>141</v>
      </c>
      <c r="E14" s="174" t="s">
        <v>144</v>
      </c>
      <c r="F14" s="174" t="s">
        <v>145</v>
      </c>
      <c r="G14" s="174"/>
      <c r="H14" s="18">
        <v>645000000000</v>
      </c>
      <c r="I14" s="177" t="s">
        <v>155</v>
      </c>
      <c r="J14" s="18">
        <v>30141108000</v>
      </c>
      <c r="K14" s="174"/>
      <c r="L14" s="176" t="s">
        <v>113</v>
      </c>
      <c r="M14" s="174">
        <v>25</v>
      </c>
      <c r="N14" s="174" t="s">
        <v>237</v>
      </c>
    </row>
    <row r="15" spans="1:16" ht="26.1" customHeight="1" x14ac:dyDescent="0.25">
      <c r="A15" s="175"/>
      <c r="B15" s="175"/>
      <c r="C15" s="175"/>
      <c r="D15" s="180"/>
      <c r="E15" s="175"/>
      <c r="F15" s="175"/>
      <c r="G15" s="175"/>
      <c r="H15" s="19">
        <v>14807340</v>
      </c>
      <c r="I15" s="178"/>
      <c r="J15" s="114">
        <v>5114077.4000000004</v>
      </c>
      <c r="K15" s="175"/>
      <c r="L15" s="175"/>
      <c r="M15" s="175"/>
      <c r="N15" s="175"/>
    </row>
    <row r="16" spans="1:16" ht="58.5" x14ac:dyDescent="0.25">
      <c r="A16" s="20">
        <v>2</v>
      </c>
      <c r="B16" s="20" t="s">
        <v>137</v>
      </c>
      <c r="C16" s="20">
        <v>4012028</v>
      </c>
      <c r="D16" s="17" t="s">
        <v>142</v>
      </c>
      <c r="E16" s="20" t="s">
        <v>146</v>
      </c>
      <c r="F16" s="20" t="s">
        <v>147</v>
      </c>
      <c r="G16" s="20" t="s">
        <v>158</v>
      </c>
      <c r="H16" s="21">
        <f>197109258927+478049343230</f>
        <v>675158602157</v>
      </c>
      <c r="I16" s="21" t="s">
        <v>154</v>
      </c>
      <c r="J16" s="21" t="s">
        <v>92</v>
      </c>
      <c r="K16" s="20" t="s">
        <v>159</v>
      </c>
      <c r="L16" s="25" t="s">
        <v>113</v>
      </c>
      <c r="M16" s="20">
        <v>19</v>
      </c>
      <c r="N16" s="20" t="s">
        <v>236</v>
      </c>
    </row>
    <row r="17" spans="1:14" ht="39" x14ac:dyDescent="0.25">
      <c r="A17" s="20">
        <v>3</v>
      </c>
      <c r="B17" s="20" t="s">
        <v>138</v>
      </c>
      <c r="C17" s="20" t="s">
        <v>160</v>
      </c>
      <c r="D17" s="20" t="s">
        <v>143</v>
      </c>
      <c r="E17" s="20" t="s">
        <v>148</v>
      </c>
      <c r="F17" s="20" t="s">
        <v>149</v>
      </c>
      <c r="G17" s="20" t="s">
        <v>158</v>
      </c>
      <c r="H17" s="21">
        <v>201612797529</v>
      </c>
      <c r="I17" s="21" t="s">
        <v>154</v>
      </c>
      <c r="J17" s="21" t="s">
        <v>92</v>
      </c>
      <c r="K17" s="20">
        <v>32333199</v>
      </c>
      <c r="L17" s="25" t="s">
        <v>113</v>
      </c>
      <c r="M17" s="20">
        <v>25</v>
      </c>
      <c r="N17" s="20" t="s">
        <v>237</v>
      </c>
    </row>
    <row r="18" spans="1:14" ht="39" x14ac:dyDescent="0.55000000000000004">
      <c r="A18" s="20">
        <v>4</v>
      </c>
      <c r="B18" s="20" t="s">
        <v>139</v>
      </c>
      <c r="C18" s="20" t="s">
        <v>161</v>
      </c>
      <c r="D18" s="20" t="s">
        <v>143</v>
      </c>
      <c r="E18" s="20" t="s">
        <v>148</v>
      </c>
      <c r="F18" s="20" t="s">
        <v>150</v>
      </c>
      <c r="G18" s="16"/>
      <c r="H18" s="21">
        <v>185056318328</v>
      </c>
      <c r="I18" s="21" t="s">
        <v>154</v>
      </c>
      <c r="J18" s="21" t="s">
        <v>92</v>
      </c>
      <c r="K18" s="20">
        <v>32333199</v>
      </c>
      <c r="L18" s="25" t="s">
        <v>113</v>
      </c>
      <c r="M18" s="20">
        <v>25</v>
      </c>
      <c r="N18" s="20" t="s">
        <v>237</v>
      </c>
    </row>
    <row r="19" spans="1:14" ht="58.5" x14ac:dyDescent="0.25">
      <c r="A19" s="20">
        <v>5</v>
      </c>
      <c r="B19" s="22" t="s">
        <v>140</v>
      </c>
      <c r="C19" s="22">
        <v>298007</v>
      </c>
      <c r="D19" s="20" t="s">
        <v>277</v>
      </c>
      <c r="E19" s="22" t="s">
        <v>151</v>
      </c>
      <c r="F19" s="22" t="s">
        <v>152</v>
      </c>
      <c r="G19" s="20" t="s">
        <v>162</v>
      </c>
      <c r="H19" s="21">
        <v>65553996332</v>
      </c>
      <c r="I19" s="21" t="s">
        <v>154</v>
      </c>
      <c r="J19" s="23"/>
      <c r="K19" s="24"/>
      <c r="L19" s="25" t="s">
        <v>113</v>
      </c>
      <c r="M19" s="20"/>
      <c r="N19" s="20"/>
    </row>
    <row r="20" spans="1:14" ht="24.75" x14ac:dyDescent="0.7">
      <c r="A20" s="172" t="s">
        <v>222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88">
        <f>SUM(M14:M18)</f>
        <v>94</v>
      </c>
      <c r="N20" s="87"/>
    </row>
    <row r="21" spans="1:14" ht="19.5" x14ac:dyDescent="0.55000000000000004">
      <c r="A21" s="31"/>
      <c r="B21" s="31"/>
      <c r="C21" s="31"/>
      <c r="D21" s="31"/>
      <c r="E21" s="31"/>
      <c r="F21" s="31"/>
      <c r="G21" s="31"/>
      <c r="H21" s="105"/>
      <c r="I21" s="31"/>
      <c r="J21" s="31"/>
      <c r="K21" s="31"/>
      <c r="L21" s="31"/>
      <c r="M21" s="32"/>
    </row>
    <row r="22" spans="1:14" ht="24" x14ac:dyDescent="0.25">
      <c r="A22" s="173" t="s">
        <v>225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84"/>
    </row>
    <row r="23" spans="1:14" ht="31.5" x14ac:dyDescent="0.25">
      <c r="A23" s="34" t="s">
        <v>0</v>
      </c>
      <c r="B23" s="35" t="s">
        <v>1</v>
      </c>
      <c r="C23" s="35" t="s">
        <v>79</v>
      </c>
      <c r="D23" s="35" t="s">
        <v>2</v>
      </c>
      <c r="E23" s="35" t="s">
        <v>3</v>
      </c>
      <c r="F23" s="35" t="s">
        <v>4</v>
      </c>
      <c r="G23" s="35" t="s">
        <v>223</v>
      </c>
      <c r="H23" s="35" t="s">
        <v>76</v>
      </c>
      <c r="I23" s="35" t="s">
        <v>105</v>
      </c>
      <c r="J23" s="35" t="s">
        <v>156</v>
      </c>
      <c r="K23" s="35" t="s">
        <v>5</v>
      </c>
      <c r="L23" s="35" t="s">
        <v>224</v>
      </c>
      <c r="M23" s="35" t="s">
        <v>15</v>
      </c>
      <c r="N23" s="35" t="s">
        <v>111</v>
      </c>
    </row>
    <row r="24" spans="1:14" ht="61.5" customHeight="1" x14ac:dyDescent="0.25">
      <c r="A24" s="94">
        <v>1</v>
      </c>
      <c r="B24" s="94" t="s">
        <v>226</v>
      </c>
      <c r="C24" s="94" t="s">
        <v>238</v>
      </c>
      <c r="D24" s="94" t="s">
        <v>227</v>
      </c>
      <c r="E24" s="94" t="s">
        <v>239</v>
      </c>
      <c r="F24" s="94" t="s">
        <v>240</v>
      </c>
      <c r="G24" s="94" t="s">
        <v>241</v>
      </c>
      <c r="H24" s="21">
        <v>1226821064525</v>
      </c>
      <c r="I24" s="94" t="s">
        <v>251</v>
      </c>
      <c r="J24" s="94" t="s">
        <v>92</v>
      </c>
      <c r="K24" s="94"/>
      <c r="L24" s="94"/>
      <c r="M24" s="94">
        <v>2</v>
      </c>
      <c r="N24" s="36" t="s">
        <v>252</v>
      </c>
    </row>
    <row r="25" spans="1:14" ht="58.5" x14ac:dyDescent="0.25">
      <c r="A25" s="94">
        <v>2</v>
      </c>
      <c r="B25" s="94" t="s">
        <v>228</v>
      </c>
      <c r="C25" s="94" t="s">
        <v>242</v>
      </c>
      <c r="D25" s="94" t="s">
        <v>229</v>
      </c>
      <c r="E25" s="94" t="s">
        <v>243</v>
      </c>
      <c r="F25" s="94" t="s">
        <v>244</v>
      </c>
      <c r="G25" s="94" t="s">
        <v>241</v>
      </c>
      <c r="H25" s="21">
        <v>2040000000</v>
      </c>
      <c r="I25" s="94" t="s">
        <v>251</v>
      </c>
      <c r="J25" s="94"/>
      <c r="K25" s="94"/>
      <c r="L25" s="94"/>
      <c r="M25" s="94">
        <v>5</v>
      </c>
      <c r="N25" s="36" t="s">
        <v>253</v>
      </c>
    </row>
    <row r="26" spans="1:14" ht="58.5" x14ac:dyDescent="0.25">
      <c r="A26" s="94">
        <v>3</v>
      </c>
      <c r="B26" s="94" t="s">
        <v>230</v>
      </c>
      <c r="C26" s="126" t="s">
        <v>248</v>
      </c>
      <c r="D26" s="94" t="s">
        <v>231</v>
      </c>
      <c r="E26" s="94" t="s">
        <v>249</v>
      </c>
      <c r="F26" s="94" t="s">
        <v>250</v>
      </c>
      <c r="G26" s="94" t="s">
        <v>241</v>
      </c>
      <c r="H26" s="21">
        <v>23074170000</v>
      </c>
      <c r="I26" s="94" t="s">
        <v>251</v>
      </c>
      <c r="J26" s="94"/>
      <c r="K26" s="94"/>
      <c r="L26" s="94"/>
      <c r="M26" s="94">
        <v>12</v>
      </c>
      <c r="N26" s="36" t="s">
        <v>254</v>
      </c>
    </row>
    <row r="27" spans="1:14" ht="39" x14ac:dyDescent="0.25">
      <c r="A27" s="94">
        <v>4</v>
      </c>
      <c r="B27" s="94" t="s">
        <v>245</v>
      </c>
      <c r="C27" s="127">
        <v>14030077</v>
      </c>
      <c r="D27" s="94" t="s">
        <v>232</v>
      </c>
      <c r="E27" s="94" t="s">
        <v>246</v>
      </c>
      <c r="F27" s="94" t="s">
        <v>247</v>
      </c>
      <c r="G27" s="94" t="s">
        <v>241</v>
      </c>
      <c r="H27" s="21">
        <v>75950000000</v>
      </c>
      <c r="I27" s="94" t="s">
        <v>251</v>
      </c>
      <c r="J27" s="94"/>
      <c r="K27" s="94"/>
      <c r="L27" s="25" t="s">
        <v>113</v>
      </c>
      <c r="M27" s="94">
        <v>16</v>
      </c>
      <c r="N27" s="36" t="s">
        <v>276</v>
      </c>
    </row>
    <row r="28" spans="1:14" ht="24" x14ac:dyDescent="0.55000000000000004">
      <c r="A28" s="164" t="s">
        <v>275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6"/>
      <c r="M28" s="85">
        <f>SUM(M24:M27)</f>
        <v>35</v>
      </c>
      <c r="N28" s="86"/>
    </row>
    <row r="30" spans="1:14" s="106" customFormat="1" ht="33.75" x14ac:dyDescent="0.4">
      <c r="G30" s="169" t="s">
        <v>269</v>
      </c>
      <c r="H30" s="170"/>
      <c r="I30" s="171"/>
    </row>
    <row r="31" spans="1:14" s="106" customFormat="1" ht="31.5" x14ac:dyDescent="0.4">
      <c r="G31" s="219" t="s">
        <v>0</v>
      </c>
      <c r="H31" s="219" t="s">
        <v>267</v>
      </c>
      <c r="I31" s="219" t="s">
        <v>15</v>
      </c>
    </row>
    <row r="32" spans="1:14" s="106" customFormat="1" ht="34.5" x14ac:dyDescent="0.85">
      <c r="G32" s="220">
        <v>1</v>
      </c>
      <c r="H32" s="107" t="s">
        <v>272</v>
      </c>
      <c r="I32" s="108">
        <f>M10</f>
        <v>77</v>
      </c>
    </row>
    <row r="33" spans="7:9" s="106" customFormat="1" ht="34.5" x14ac:dyDescent="0.85">
      <c r="G33" s="221">
        <v>2</v>
      </c>
      <c r="H33" s="109" t="s">
        <v>170</v>
      </c>
      <c r="I33" s="110">
        <f>M20</f>
        <v>94</v>
      </c>
    </row>
    <row r="34" spans="7:9" s="106" customFormat="1" ht="34.5" x14ac:dyDescent="0.85">
      <c r="G34" s="222">
        <v>3</v>
      </c>
      <c r="H34" s="111" t="s">
        <v>225</v>
      </c>
      <c r="I34" s="112">
        <f>M28</f>
        <v>35</v>
      </c>
    </row>
    <row r="35" spans="7:9" s="106" customFormat="1" ht="26.25" x14ac:dyDescent="0.4">
      <c r="H35" s="113"/>
    </row>
  </sheetData>
  <mergeCells count="20">
    <mergeCell ref="E14:E15"/>
    <mergeCell ref="F14:F15"/>
    <mergeCell ref="G14:G15"/>
    <mergeCell ref="A14:A15"/>
    <mergeCell ref="A2:M2"/>
    <mergeCell ref="A12:N12"/>
    <mergeCell ref="A28:L28"/>
    <mergeCell ref="A3:N3"/>
    <mergeCell ref="G30:I30"/>
    <mergeCell ref="A20:L20"/>
    <mergeCell ref="A22:M22"/>
    <mergeCell ref="N14:N15"/>
    <mergeCell ref="K14:K15"/>
    <mergeCell ref="L14:L15"/>
    <mergeCell ref="M14:M15"/>
    <mergeCell ref="I14:I15"/>
    <mergeCell ref="A10:K10"/>
    <mergeCell ref="B14:B15"/>
    <mergeCell ref="C14:C15"/>
    <mergeCell ref="D14:D15"/>
  </mergeCells>
  <pageMargins left="0.7" right="0.7" top="0.75" bottom="0.75" header="0.3" footer="0.3"/>
  <pageSetup paperSize="9" scale="53" orientation="landscape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A9DA-4137-472D-A7C6-455009DA1C5E}">
  <dimension ref="A2:Q16"/>
  <sheetViews>
    <sheetView rightToLeft="1" view="pageBreakPreview" zoomScale="6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0" sqref="I10"/>
    </sheetView>
  </sheetViews>
  <sheetFormatPr defaultColWidth="8.85546875" defaultRowHeight="15" x14ac:dyDescent="0.25"/>
  <cols>
    <col min="1" max="1" width="8.85546875" style="14"/>
    <col min="2" max="2" width="26.140625" style="14" customWidth="1"/>
    <col min="3" max="3" width="21.140625" style="14" bestFit="1" customWidth="1"/>
    <col min="4" max="4" width="22.42578125" style="14" bestFit="1" customWidth="1"/>
    <col min="5" max="5" width="21.140625" style="14" bestFit="1" customWidth="1"/>
    <col min="6" max="6" width="20.7109375" style="14" customWidth="1"/>
    <col min="7" max="7" width="24.42578125" style="14" customWidth="1"/>
    <col min="8" max="8" width="27.42578125" style="14" customWidth="1"/>
    <col min="9" max="9" width="24.28515625" style="14" bestFit="1" customWidth="1"/>
    <col min="10" max="10" width="25.42578125" style="14" customWidth="1"/>
    <col min="11" max="11" width="15.42578125" style="14" customWidth="1"/>
    <col min="12" max="12" width="15.85546875" style="14" customWidth="1"/>
    <col min="13" max="13" width="8.85546875" style="14"/>
    <col min="14" max="14" width="17.140625" style="121" bestFit="1" customWidth="1"/>
    <col min="15" max="15" width="8.85546875" style="14"/>
    <col min="16" max="16" width="15.42578125" style="14" bestFit="1" customWidth="1"/>
    <col min="17" max="16384" width="8.85546875" style="14"/>
  </cols>
  <sheetData>
    <row r="2" spans="1:17" ht="21" x14ac:dyDescent="0.25">
      <c r="A2" s="187" t="s">
        <v>14</v>
      </c>
      <c r="B2" s="187"/>
      <c r="C2" s="184" t="s">
        <v>110</v>
      </c>
      <c r="D2" s="185"/>
      <c r="E2" s="185"/>
      <c r="F2" s="186"/>
      <c r="G2" s="183" t="s">
        <v>163</v>
      </c>
      <c r="H2" s="183"/>
      <c r="I2" s="183"/>
      <c r="J2" s="183"/>
      <c r="K2" s="183" t="s">
        <v>255</v>
      </c>
      <c r="L2" s="183"/>
      <c r="M2" s="183"/>
      <c r="N2" s="183"/>
      <c r="P2" s="121"/>
    </row>
    <row r="3" spans="1:17" ht="63" x14ac:dyDescent="0.25">
      <c r="A3" s="26" t="s">
        <v>7</v>
      </c>
      <c r="B3" s="27" t="s">
        <v>8</v>
      </c>
      <c r="C3" s="38" t="s">
        <v>104</v>
      </c>
      <c r="D3" s="38" t="s">
        <v>69</v>
      </c>
      <c r="E3" s="38" t="s">
        <v>70</v>
      </c>
      <c r="F3" s="38" t="s">
        <v>164</v>
      </c>
      <c r="G3" s="28" t="s">
        <v>104</v>
      </c>
      <c r="H3" s="28" t="s">
        <v>69</v>
      </c>
      <c r="I3" s="28" t="s">
        <v>70</v>
      </c>
      <c r="J3" s="28" t="s">
        <v>164</v>
      </c>
      <c r="K3" s="37" t="s">
        <v>104</v>
      </c>
      <c r="L3" s="37" t="s">
        <v>69</v>
      </c>
      <c r="M3" s="37" t="s">
        <v>70</v>
      </c>
      <c r="N3" s="37" t="s">
        <v>164</v>
      </c>
      <c r="Q3" s="121"/>
    </row>
    <row r="4" spans="1:17" ht="90.6" customHeight="1" x14ac:dyDescent="0.25">
      <c r="A4" s="5">
        <v>1</v>
      </c>
      <c r="B4" s="5" t="s">
        <v>9</v>
      </c>
      <c r="C4" s="115">
        <f>5394698159+5370623853+1404276514+1879869753+1632431296</f>
        <v>15681899575</v>
      </c>
      <c r="D4" s="116">
        <f>C4/5</f>
        <v>3136379915</v>
      </c>
      <c r="E4" s="117">
        <f>50*D4</f>
        <v>156818995750</v>
      </c>
      <c r="F4" s="117" t="s">
        <v>106</v>
      </c>
      <c r="G4" s="117">
        <f>30535678366+14806643110+11282538194+2512837612+275292637</f>
        <v>59412989919</v>
      </c>
      <c r="H4" s="118">
        <f>G4/5</f>
        <v>11882597983.799999</v>
      </c>
      <c r="I4" s="118">
        <f>50*H4</f>
        <v>594129899190</v>
      </c>
      <c r="J4" s="5" t="s">
        <v>166</v>
      </c>
      <c r="K4" s="5" t="s">
        <v>257</v>
      </c>
      <c r="L4" s="5"/>
      <c r="M4" s="5">
        <f>50*L4</f>
        <v>0</v>
      </c>
      <c r="N4" s="5"/>
      <c r="Q4" s="121"/>
    </row>
    <row r="5" spans="1:17" ht="90.6" customHeight="1" x14ac:dyDescent="0.25">
      <c r="A5" s="5">
        <v>2</v>
      </c>
      <c r="B5" s="5" t="s">
        <v>10</v>
      </c>
      <c r="C5" s="115">
        <f>60038401421+21582484134+7010113999+116162231059</f>
        <v>204793230613</v>
      </c>
      <c r="D5" s="116">
        <f>C5/5</f>
        <v>40958646122.599998</v>
      </c>
      <c r="E5" s="115">
        <f>70*D5</f>
        <v>2867105228582</v>
      </c>
      <c r="F5" s="115" t="s">
        <v>107</v>
      </c>
      <c r="G5" s="115">
        <f>103749379188+53619873447+44640239286+2201188961+683403393</f>
        <v>204894084275</v>
      </c>
      <c r="H5" s="118">
        <f t="shared" ref="H5:H7" si="0">G5/5</f>
        <v>40978816855</v>
      </c>
      <c r="I5" s="118">
        <f>70*H5</f>
        <v>2868517179850</v>
      </c>
      <c r="J5" s="5" t="s">
        <v>167</v>
      </c>
      <c r="K5" s="5" t="s">
        <v>257</v>
      </c>
      <c r="L5" s="5"/>
      <c r="M5" s="5">
        <f>70*L5</f>
        <v>0</v>
      </c>
      <c r="N5" s="5"/>
      <c r="Q5" s="121"/>
    </row>
    <row r="6" spans="1:17" ht="90.6" customHeight="1" x14ac:dyDescent="0.25">
      <c r="A6" s="5">
        <v>3</v>
      </c>
      <c r="B6" s="5" t="s">
        <v>11</v>
      </c>
      <c r="C6" s="115">
        <f>269734907945+578558039018+127792558058+102271541270+78687608946</f>
        <v>1157044655237</v>
      </c>
      <c r="D6" s="118">
        <f>C6/5</f>
        <v>231408931047.39999</v>
      </c>
      <c r="E6" s="115">
        <f>3*D6</f>
        <v>694226793142.19995</v>
      </c>
      <c r="F6" s="115" t="s">
        <v>108</v>
      </c>
      <c r="G6" s="115">
        <f>4516528260601+1895396031349</f>
        <v>6411924291950</v>
      </c>
      <c r="H6" s="118">
        <f t="shared" si="0"/>
        <v>1282384858390</v>
      </c>
      <c r="I6" s="118">
        <f>3*H6</f>
        <v>3847154575170</v>
      </c>
      <c r="J6" s="5" t="s">
        <v>168</v>
      </c>
      <c r="K6" s="5" t="s">
        <v>257</v>
      </c>
      <c r="L6" s="5"/>
      <c r="M6" s="5">
        <f>3*L6</f>
        <v>0</v>
      </c>
      <c r="N6" s="5"/>
      <c r="Q6" s="121"/>
    </row>
    <row r="7" spans="1:17" ht="90.6" customHeight="1" x14ac:dyDescent="0.25">
      <c r="A7" s="5">
        <v>4</v>
      </c>
      <c r="B7" s="5" t="s">
        <v>12</v>
      </c>
      <c r="C7" s="115">
        <f>81747750000+15311580960+13477030043+6776227519+5938831686</f>
        <v>123251420208</v>
      </c>
      <c r="D7" s="118">
        <f>C7/5</f>
        <v>24650284041.599998</v>
      </c>
      <c r="E7" s="115">
        <f>5*D7</f>
        <v>123251420208</v>
      </c>
      <c r="F7" s="115" t="s">
        <v>109</v>
      </c>
      <c r="G7" s="115">
        <f>824355028053+674059511504</f>
        <v>1498414539557</v>
      </c>
      <c r="H7" s="118">
        <f t="shared" si="0"/>
        <v>299682907911.40002</v>
      </c>
      <c r="I7" s="118">
        <f>5*H7</f>
        <v>1498414539557</v>
      </c>
      <c r="J7" s="5" t="s">
        <v>169</v>
      </c>
      <c r="K7" s="5" t="s">
        <v>257</v>
      </c>
      <c r="L7" s="5"/>
      <c r="M7" s="5">
        <f>5*L7</f>
        <v>0</v>
      </c>
      <c r="N7" s="5"/>
      <c r="Q7" s="121"/>
    </row>
    <row r="8" spans="1:17" ht="90.6" customHeight="1" x14ac:dyDescent="0.25">
      <c r="A8" s="5">
        <v>5</v>
      </c>
      <c r="B8" s="5" t="s">
        <v>13</v>
      </c>
      <c r="C8" s="5" t="s">
        <v>92</v>
      </c>
      <c r="D8" s="5" t="s">
        <v>92</v>
      </c>
      <c r="E8" s="5" t="str">
        <f>D8</f>
        <v>-</v>
      </c>
      <c r="F8" s="5" t="s">
        <v>92</v>
      </c>
      <c r="G8" s="115">
        <f>(700+700+3000+6000+8000)*1000000000</f>
        <v>18400000000000</v>
      </c>
      <c r="H8" s="119">
        <f>G8/5</f>
        <v>3680000000000</v>
      </c>
      <c r="I8" s="119">
        <f>H8</f>
        <v>3680000000000</v>
      </c>
      <c r="J8" s="5" t="s">
        <v>165</v>
      </c>
      <c r="K8" s="5" t="s">
        <v>257</v>
      </c>
      <c r="L8" s="5"/>
      <c r="M8" s="5">
        <f>L8</f>
        <v>0</v>
      </c>
      <c r="N8" s="5"/>
      <c r="Q8" s="121"/>
    </row>
    <row r="9" spans="1:17" ht="29.45" customHeight="1" x14ac:dyDescent="0.25">
      <c r="A9" s="181" t="s">
        <v>72</v>
      </c>
      <c r="B9" s="181"/>
      <c r="C9" s="54"/>
      <c r="D9" s="83">
        <f>SUM(D4:D8)</f>
        <v>300154241126.59998</v>
      </c>
      <c r="E9" s="83">
        <f t="shared" ref="E9:L9" si="1">SUM(E4:E8)</f>
        <v>3841402437682.2002</v>
      </c>
      <c r="F9" s="83"/>
      <c r="G9" s="82"/>
      <c r="H9" s="82">
        <f t="shared" si="1"/>
        <v>5314929181140.2002</v>
      </c>
      <c r="I9" s="82">
        <f t="shared" si="1"/>
        <v>12488216193767</v>
      </c>
      <c r="J9" s="29"/>
      <c r="K9" s="120"/>
      <c r="L9" s="30">
        <f t="shared" si="1"/>
        <v>0</v>
      </c>
      <c r="M9" s="30">
        <v>0</v>
      </c>
      <c r="N9" s="30"/>
      <c r="Q9" s="121"/>
    </row>
    <row r="10" spans="1:17" ht="28.9" customHeight="1" x14ac:dyDescent="0.25">
      <c r="A10" s="182" t="s">
        <v>256</v>
      </c>
      <c r="B10" s="182"/>
      <c r="C10" s="39"/>
      <c r="D10" s="40"/>
      <c r="E10" s="41">
        <f>E9/(MAX(E9,I9,M9))*100</f>
        <v>30.760217296682331</v>
      </c>
      <c r="F10" s="40"/>
      <c r="G10" s="42"/>
      <c r="H10" s="42">
        <f>M9/(MAX(M9,I9,E9))*100</f>
        <v>0</v>
      </c>
      <c r="I10" s="42">
        <f>I9/(MAX(E9,M9,I9))*100</f>
        <v>100</v>
      </c>
      <c r="J10" s="43"/>
      <c r="K10" s="43"/>
      <c r="L10" s="43">
        <f>M9/(MAX(I9,E9,T9))*100</f>
        <v>0</v>
      </c>
      <c r="M10" s="43">
        <v>0</v>
      </c>
      <c r="N10" s="43"/>
    </row>
    <row r="12" spans="1:17" ht="23.45" customHeight="1" x14ac:dyDescent="0.25"/>
    <row r="16" spans="1:17" x14ac:dyDescent="0.25">
      <c r="P16" s="121"/>
    </row>
  </sheetData>
  <mergeCells count="6">
    <mergeCell ref="A9:B9"/>
    <mergeCell ref="A10:B10"/>
    <mergeCell ref="G2:J2"/>
    <mergeCell ref="C2:F2"/>
    <mergeCell ref="K2:N2"/>
    <mergeCell ref="A2:B2"/>
  </mergeCells>
  <phoneticPr fontId="17" type="noConversion"/>
  <pageMargins left="0.7" right="0.7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39E7-EF1F-42B7-BBBB-CF20C0B96537}">
  <dimension ref="A1:L23"/>
  <sheetViews>
    <sheetView rightToLeft="1" view="pageBreakPreview" zoomScale="80" zoomScaleNormal="100" zoomScaleSheetLayoutView="80" workbookViewId="0">
      <selection activeCell="A23" sqref="A23:B23"/>
    </sheetView>
  </sheetViews>
  <sheetFormatPr defaultColWidth="8.85546875" defaultRowHeight="15" x14ac:dyDescent="0.25"/>
  <cols>
    <col min="1" max="1" width="5.5703125" style="14" bestFit="1" customWidth="1"/>
    <col min="2" max="2" width="34.28515625" style="14" customWidth="1"/>
    <col min="3" max="3" width="10.28515625" style="14" customWidth="1"/>
    <col min="4" max="4" width="17.85546875" style="14" customWidth="1"/>
    <col min="5" max="5" width="10.7109375" style="14" customWidth="1"/>
    <col min="6" max="6" width="17.85546875" style="14" customWidth="1"/>
    <col min="7" max="7" width="32.42578125" style="14" customWidth="1"/>
    <col min="8" max="8" width="13.140625" style="14" customWidth="1"/>
    <col min="9" max="9" width="18.85546875" style="14" customWidth="1"/>
    <col min="10" max="10" width="10.7109375" style="14" customWidth="1"/>
    <col min="11" max="16384" width="8.85546875" style="14"/>
  </cols>
  <sheetData>
    <row r="1" spans="1:12" x14ac:dyDescent="0.25">
      <c r="A1" s="199" t="s">
        <v>281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1"/>
    </row>
    <row r="2" spans="1:12" x14ac:dyDescent="0.25">
      <c r="A2" s="20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4"/>
    </row>
    <row r="3" spans="1:12" ht="20.100000000000001" customHeight="1" x14ac:dyDescent="0.25">
      <c r="A3" s="1" t="s">
        <v>0</v>
      </c>
      <c r="B3" s="1" t="s">
        <v>16</v>
      </c>
      <c r="C3" s="1" t="s">
        <v>15</v>
      </c>
      <c r="D3" s="190" t="s">
        <v>110</v>
      </c>
      <c r="E3" s="191"/>
      <c r="F3" s="192"/>
      <c r="G3" s="193" t="s">
        <v>221</v>
      </c>
      <c r="H3" s="194"/>
      <c r="I3" s="195"/>
      <c r="J3" s="196" t="s">
        <v>218</v>
      </c>
      <c r="K3" s="197"/>
      <c r="L3" s="198"/>
    </row>
    <row r="4" spans="1:12" ht="21" x14ac:dyDescent="0.25">
      <c r="A4" s="1"/>
      <c r="B4" s="1"/>
      <c r="C4" s="1"/>
      <c r="D4" s="54" t="s">
        <v>111</v>
      </c>
      <c r="E4" s="54" t="s">
        <v>15</v>
      </c>
      <c r="F4" s="54" t="s">
        <v>164</v>
      </c>
      <c r="G4" s="50" t="s">
        <v>111</v>
      </c>
      <c r="H4" s="50" t="s">
        <v>15</v>
      </c>
      <c r="I4" s="50" t="s">
        <v>164</v>
      </c>
      <c r="J4" s="58" t="s">
        <v>111</v>
      </c>
      <c r="K4" s="58" t="s">
        <v>15</v>
      </c>
      <c r="L4" s="58" t="s">
        <v>164</v>
      </c>
    </row>
    <row r="5" spans="1:12" ht="90" x14ac:dyDescent="0.25">
      <c r="A5" s="44">
        <v>1</v>
      </c>
      <c r="B5" s="122" t="s">
        <v>17</v>
      </c>
      <c r="C5" s="47">
        <v>8</v>
      </c>
      <c r="D5" s="55" t="s">
        <v>209</v>
      </c>
      <c r="E5" s="56">
        <v>4</v>
      </c>
      <c r="F5" s="55"/>
      <c r="G5" s="51" t="s">
        <v>172</v>
      </c>
      <c r="H5" s="51">
        <v>8</v>
      </c>
      <c r="I5" s="51" t="s">
        <v>177</v>
      </c>
      <c r="J5" s="59"/>
      <c r="K5" s="59"/>
      <c r="L5" s="59"/>
    </row>
    <row r="6" spans="1:12" ht="54" x14ac:dyDescent="0.25">
      <c r="A6" s="45">
        <v>2</v>
      </c>
      <c r="B6" s="123" t="s">
        <v>18</v>
      </c>
      <c r="C6" s="45">
        <v>8</v>
      </c>
      <c r="D6" s="55" t="s">
        <v>209</v>
      </c>
      <c r="E6" s="56">
        <v>4</v>
      </c>
      <c r="F6" s="57"/>
      <c r="G6" s="51" t="s">
        <v>173</v>
      </c>
      <c r="H6" s="51">
        <v>8</v>
      </c>
      <c r="I6" s="51" t="s">
        <v>177</v>
      </c>
      <c r="J6" s="60"/>
      <c r="K6" s="60"/>
      <c r="L6" s="60"/>
    </row>
    <row r="7" spans="1:12" ht="36" x14ac:dyDescent="0.25">
      <c r="A7" s="44">
        <v>3</v>
      </c>
      <c r="B7" s="122" t="s">
        <v>19</v>
      </c>
      <c r="C7" s="47">
        <v>8</v>
      </c>
      <c r="D7" s="55" t="s">
        <v>114</v>
      </c>
      <c r="E7" s="56">
        <v>8</v>
      </c>
      <c r="F7" s="55" t="s">
        <v>171</v>
      </c>
      <c r="G7" s="51"/>
      <c r="H7" s="51">
        <v>4</v>
      </c>
      <c r="I7" s="51"/>
      <c r="J7" s="59"/>
      <c r="K7" s="59"/>
      <c r="L7" s="59"/>
    </row>
    <row r="8" spans="1:12" ht="19.5" x14ac:dyDescent="0.25">
      <c r="A8" s="46">
        <v>4</v>
      </c>
      <c r="B8" s="122" t="s">
        <v>20</v>
      </c>
      <c r="C8" s="47">
        <v>5</v>
      </c>
      <c r="D8" s="55" t="s">
        <v>209</v>
      </c>
      <c r="E8" s="56">
        <v>2.5</v>
      </c>
      <c r="F8" s="55"/>
      <c r="G8" s="51" t="s">
        <v>174</v>
      </c>
      <c r="H8" s="51">
        <v>5</v>
      </c>
      <c r="I8" s="51" t="s">
        <v>178</v>
      </c>
      <c r="J8" s="59"/>
      <c r="K8" s="59"/>
      <c r="L8" s="59"/>
    </row>
    <row r="9" spans="1:12" ht="54" x14ac:dyDescent="0.25">
      <c r="A9" s="47">
        <v>5</v>
      </c>
      <c r="B9" s="122" t="s">
        <v>21</v>
      </c>
      <c r="C9" s="47">
        <v>10</v>
      </c>
      <c r="D9" s="55" t="s">
        <v>115</v>
      </c>
      <c r="E9" s="56">
        <v>5</v>
      </c>
      <c r="F9" s="57"/>
      <c r="G9" s="52" t="s">
        <v>175</v>
      </c>
      <c r="H9" s="51">
        <v>10</v>
      </c>
      <c r="I9" s="51" t="s">
        <v>177</v>
      </c>
      <c r="J9" s="60"/>
      <c r="K9" s="60"/>
      <c r="L9" s="60"/>
    </row>
    <row r="10" spans="1:12" ht="19.5" x14ac:dyDescent="0.25">
      <c r="A10" s="46">
        <v>6</v>
      </c>
      <c r="B10" s="123" t="s">
        <v>22</v>
      </c>
      <c r="C10" s="45">
        <v>5</v>
      </c>
      <c r="D10" s="55" t="s">
        <v>115</v>
      </c>
      <c r="E10" s="56">
        <v>5</v>
      </c>
      <c r="F10" s="55" t="s">
        <v>171</v>
      </c>
      <c r="G10" s="51"/>
      <c r="H10" s="51">
        <v>2.5</v>
      </c>
      <c r="I10" s="51"/>
      <c r="J10" s="59"/>
      <c r="K10" s="59"/>
      <c r="L10" s="59"/>
    </row>
    <row r="11" spans="1:12" ht="19.5" x14ac:dyDescent="0.25">
      <c r="A11" s="44">
        <v>7</v>
      </c>
      <c r="B11" s="122" t="s">
        <v>23</v>
      </c>
      <c r="C11" s="47">
        <v>5</v>
      </c>
      <c r="D11" s="55" t="s">
        <v>115</v>
      </c>
      <c r="E11" s="56">
        <v>5</v>
      </c>
      <c r="F11" s="55" t="s">
        <v>171</v>
      </c>
      <c r="G11" s="51"/>
      <c r="H11" s="51">
        <v>2.5</v>
      </c>
      <c r="I11" s="51"/>
      <c r="J11" s="59"/>
      <c r="K11" s="59"/>
      <c r="L11" s="59"/>
    </row>
    <row r="12" spans="1:12" ht="19.5" x14ac:dyDescent="0.25">
      <c r="A12" s="46">
        <v>8</v>
      </c>
      <c r="B12" s="123" t="s">
        <v>24</v>
      </c>
      <c r="C12" s="45">
        <v>5</v>
      </c>
      <c r="D12" s="55" t="s">
        <v>209</v>
      </c>
      <c r="E12" s="56">
        <v>2.5</v>
      </c>
      <c r="F12" s="55"/>
      <c r="G12" s="51"/>
      <c r="H12" s="51">
        <v>2.5</v>
      </c>
      <c r="I12" s="51"/>
      <c r="J12" s="59"/>
      <c r="K12" s="59"/>
      <c r="L12" s="59"/>
    </row>
    <row r="13" spans="1:12" ht="54" x14ac:dyDescent="0.25">
      <c r="A13" s="44">
        <v>9</v>
      </c>
      <c r="B13" s="122" t="s">
        <v>25</v>
      </c>
      <c r="C13" s="47">
        <v>5</v>
      </c>
      <c r="D13" s="55" t="s">
        <v>209</v>
      </c>
      <c r="E13" s="56">
        <v>2.5</v>
      </c>
      <c r="F13" s="55"/>
      <c r="G13" s="51" t="s">
        <v>176</v>
      </c>
      <c r="H13" s="51">
        <v>5</v>
      </c>
      <c r="I13" s="51" t="s">
        <v>177</v>
      </c>
      <c r="J13" s="59"/>
      <c r="K13" s="59"/>
      <c r="L13" s="59"/>
    </row>
    <row r="14" spans="1:12" ht="39" x14ac:dyDescent="0.25">
      <c r="A14" s="46">
        <v>10</v>
      </c>
      <c r="B14" s="122" t="s">
        <v>26</v>
      </c>
      <c r="C14" s="47">
        <v>4</v>
      </c>
      <c r="D14" s="55" t="s">
        <v>115</v>
      </c>
      <c r="E14" s="56">
        <v>4</v>
      </c>
      <c r="F14" s="55"/>
      <c r="G14" s="51"/>
      <c r="H14" s="51">
        <v>4</v>
      </c>
      <c r="I14" s="51" t="s">
        <v>180</v>
      </c>
      <c r="J14" s="59"/>
      <c r="K14" s="59"/>
      <c r="L14" s="59"/>
    </row>
    <row r="15" spans="1:12" ht="39" x14ac:dyDescent="0.25">
      <c r="A15" s="44">
        <v>11</v>
      </c>
      <c r="B15" s="122" t="s">
        <v>27</v>
      </c>
      <c r="C15" s="47">
        <v>5</v>
      </c>
      <c r="D15" s="55" t="s">
        <v>209</v>
      </c>
      <c r="E15" s="56">
        <v>2.5</v>
      </c>
      <c r="F15" s="55"/>
      <c r="G15" s="51"/>
      <c r="H15" s="51">
        <v>2.5</v>
      </c>
      <c r="I15" s="51"/>
      <c r="J15" s="59"/>
      <c r="K15" s="59"/>
      <c r="L15" s="59"/>
    </row>
    <row r="16" spans="1:12" ht="39" x14ac:dyDescent="0.25">
      <c r="A16" s="46">
        <v>12</v>
      </c>
      <c r="B16" s="122" t="s">
        <v>28</v>
      </c>
      <c r="C16" s="47">
        <v>7</v>
      </c>
      <c r="D16" s="55" t="s">
        <v>209</v>
      </c>
      <c r="E16" s="56">
        <v>3.5</v>
      </c>
      <c r="F16" s="55"/>
      <c r="G16" s="51"/>
      <c r="H16" s="51">
        <v>7</v>
      </c>
      <c r="I16" s="51" t="s">
        <v>179</v>
      </c>
      <c r="J16" s="59"/>
      <c r="K16" s="59"/>
      <c r="L16" s="59"/>
    </row>
    <row r="17" spans="1:12" ht="19.5" x14ac:dyDescent="0.25">
      <c r="A17" s="44">
        <v>13</v>
      </c>
      <c r="B17" s="122" t="s">
        <v>29</v>
      </c>
      <c r="C17" s="47">
        <v>4</v>
      </c>
      <c r="D17" s="55" t="s">
        <v>115</v>
      </c>
      <c r="E17" s="56">
        <v>4</v>
      </c>
      <c r="F17" s="55"/>
      <c r="G17" s="51"/>
      <c r="H17" s="51">
        <v>4</v>
      </c>
      <c r="I17" s="51" t="s">
        <v>180</v>
      </c>
      <c r="J17" s="59"/>
      <c r="K17" s="59"/>
      <c r="L17" s="59"/>
    </row>
    <row r="18" spans="1:12" ht="19.5" x14ac:dyDescent="0.25">
      <c r="A18" s="46">
        <v>14</v>
      </c>
      <c r="B18" s="122" t="s">
        <v>30</v>
      </c>
      <c r="C18" s="47">
        <v>3</v>
      </c>
      <c r="D18" s="55" t="s">
        <v>115</v>
      </c>
      <c r="E18" s="56">
        <v>3</v>
      </c>
      <c r="F18" s="55"/>
      <c r="G18" s="51"/>
      <c r="H18" s="51">
        <v>0</v>
      </c>
      <c r="I18" s="51"/>
      <c r="J18" s="59"/>
      <c r="K18" s="59"/>
      <c r="L18" s="59"/>
    </row>
    <row r="19" spans="1:12" ht="19.5" x14ac:dyDescent="0.25">
      <c r="A19" s="44">
        <v>15</v>
      </c>
      <c r="B19" s="122" t="s">
        <v>31</v>
      </c>
      <c r="C19" s="47">
        <v>3</v>
      </c>
      <c r="D19" s="55" t="s">
        <v>115</v>
      </c>
      <c r="E19" s="56">
        <v>3</v>
      </c>
      <c r="F19" s="55"/>
      <c r="G19" s="51"/>
      <c r="H19" s="51">
        <v>3</v>
      </c>
      <c r="I19" s="51" t="s">
        <v>180</v>
      </c>
      <c r="J19" s="59"/>
      <c r="K19" s="59"/>
      <c r="L19" s="59"/>
    </row>
    <row r="20" spans="1:12" ht="39" x14ac:dyDescent="0.25">
      <c r="A20" s="46">
        <v>16</v>
      </c>
      <c r="B20" s="122" t="s">
        <v>32</v>
      </c>
      <c r="C20" s="47">
        <v>5</v>
      </c>
      <c r="D20" s="55" t="s">
        <v>209</v>
      </c>
      <c r="E20" s="56">
        <v>2.5</v>
      </c>
      <c r="F20" s="55"/>
      <c r="G20" s="51"/>
      <c r="H20" s="51">
        <v>2.5</v>
      </c>
      <c r="I20" s="51"/>
      <c r="J20" s="59"/>
      <c r="K20" s="59"/>
      <c r="L20" s="59"/>
    </row>
    <row r="21" spans="1:12" ht="19.5" x14ac:dyDescent="0.25">
      <c r="A21" s="47">
        <v>17</v>
      </c>
      <c r="B21" s="124" t="s">
        <v>33</v>
      </c>
      <c r="C21" s="47">
        <v>10</v>
      </c>
      <c r="D21" s="55" t="s">
        <v>209</v>
      </c>
      <c r="E21" s="56">
        <v>5</v>
      </c>
      <c r="F21" s="57"/>
      <c r="G21" s="52"/>
      <c r="H21" s="51">
        <v>5</v>
      </c>
      <c r="I21" s="53"/>
      <c r="J21" s="60"/>
      <c r="K21" s="60"/>
      <c r="L21" s="60"/>
    </row>
    <row r="22" spans="1:12" ht="19.5" x14ac:dyDescent="0.25">
      <c r="A22" s="48">
        <v>18</v>
      </c>
      <c r="B22" s="125" t="s">
        <v>112</v>
      </c>
      <c r="C22" s="49"/>
      <c r="D22" s="55" t="s">
        <v>115</v>
      </c>
      <c r="E22" s="56"/>
      <c r="F22" s="55" t="s">
        <v>171</v>
      </c>
      <c r="G22" s="52"/>
      <c r="H22" s="51">
        <v>0</v>
      </c>
      <c r="I22" s="53"/>
      <c r="J22" s="61"/>
      <c r="K22" s="60"/>
      <c r="L22" s="59"/>
    </row>
    <row r="23" spans="1:12" ht="26.25" x14ac:dyDescent="0.25">
      <c r="A23" s="188" t="s">
        <v>61</v>
      </c>
      <c r="B23" s="189"/>
      <c r="C23" s="79">
        <f>SUM(C5:C21)</f>
        <v>100</v>
      </c>
      <c r="D23" s="80">
        <f>SUMPRODUCT($C5:$C$21,D5:D21)</f>
        <v>0</v>
      </c>
      <c r="E23" s="81">
        <f>SUM(E5:E22)</f>
        <v>66</v>
      </c>
      <c r="F23" s="81"/>
      <c r="G23" s="81">
        <f>SUMPRODUCT($C5:$C$21,G5:G21)</f>
        <v>0</v>
      </c>
      <c r="H23" s="81">
        <f>SUM(H5:H22)</f>
        <v>75.5</v>
      </c>
      <c r="I23" s="81"/>
      <c r="J23" s="81">
        <f>SUMPRODUCT($C5:$C$21,J5:J21)</f>
        <v>0</v>
      </c>
      <c r="K23" s="81"/>
      <c r="L23" s="81"/>
    </row>
  </sheetData>
  <mergeCells count="5">
    <mergeCell ref="A23:B23"/>
    <mergeCell ref="D3:F3"/>
    <mergeCell ref="G3:I3"/>
    <mergeCell ref="J3:L3"/>
    <mergeCell ref="A1:L2"/>
  </mergeCells>
  <phoneticPr fontId="17" type="noConversion"/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0976-727A-4A34-B0D1-73B990DB133A}">
  <dimension ref="A2:G66"/>
  <sheetViews>
    <sheetView rightToLeft="1" view="pageBreakPreview" topLeftCell="A46" zoomScaleNormal="100" zoomScaleSheetLayoutView="100" workbookViewId="0">
      <selection activeCell="E44" sqref="E44:G46"/>
    </sheetView>
  </sheetViews>
  <sheetFormatPr defaultRowHeight="15" x14ac:dyDescent="0.25"/>
  <cols>
    <col min="2" max="2" width="36.85546875" customWidth="1"/>
    <col min="3" max="3" width="22.140625" customWidth="1"/>
    <col min="4" max="4" width="24.5703125" customWidth="1"/>
    <col min="5" max="5" width="13.28515625" customWidth="1"/>
    <col min="6" max="6" width="13" customWidth="1"/>
    <col min="7" max="7" width="21.85546875" customWidth="1"/>
  </cols>
  <sheetData>
    <row r="2" spans="1:7" ht="21" x14ac:dyDescent="0.25">
      <c r="A2" s="205" t="s">
        <v>278</v>
      </c>
      <c r="B2" s="205"/>
      <c r="C2" s="205"/>
      <c r="D2" s="205"/>
      <c r="E2" s="205"/>
      <c r="F2" s="205"/>
      <c r="G2" s="205"/>
    </row>
    <row r="3" spans="1:7" ht="42" x14ac:dyDescent="0.25">
      <c r="A3" s="1" t="s">
        <v>0</v>
      </c>
      <c r="B3" s="1" t="s">
        <v>37</v>
      </c>
      <c r="C3" s="1" t="s">
        <v>36</v>
      </c>
      <c r="D3" s="1" t="s">
        <v>35</v>
      </c>
      <c r="E3" s="2" t="s">
        <v>34</v>
      </c>
      <c r="F3" s="2" t="s">
        <v>259</v>
      </c>
      <c r="G3" s="65" t="s">
        <v>260</v>
      </c>
    </row>
    <row r="4" spans="1:7" ht="36" x14ac:dyDescent="0.25">
      <c r="A4" s="66">
        <v>1</v>
      </c>
      <c r="B4" s="67" t="s">
        <v>38</v>
      </c>
      <c r="C4" s="55"/>
      <c r="D4" s="223">
        <v>2</v>
      </c>
      <c r="E4" s="223">
        <v>2</v>
      </c>
      <c r="F4" s="54">
        <f>C4*5+D4*8+E4*10</f>
        <v>36</v>
      </c>
      <c r="G4" s="54">
        <f>F4*0.7</f>
        <v>25.2</v>
      </c>
    </row>
    <row r="5" spans="1:7" ht="36" x14ac:dyDescent="0.25">
      <c r="A5" s="5">
        <v>2</v>
      </c>
      <c r="B5" s="4" t="s">
        <v>39</v>
      </c>
      <c r="C5" s="3"/>
      <c r="D5" s="152">
        <v>1</v>
      </c>
      <c r="E5" s="63">
        <v>3</v>
      </c>
      <c r="F5" s="2">
        <f>C5*3+D5*6+E5*8</f>
        <v>30</v>
      </c>
      <c r="G5" s="2">
        <f t="shared" ref="G5:G7" si="0">F5*0.7</f>
        <v>21</v>
      </c>
    </row>
    <row r="6" spans="1:7" ht="36" x14ac:dyDescent="0.25">
      <c r="A6" s="66">
        <v>3</v>
      </c>
      <c r="B6" s="67" t="s">
        <v>40</v>
      </c>
      <c r="C6" s="55"/>
      <c r="D6" s="223"/>
      <c r="E6" s="223"/>
      <c r="F6" s="54">
        <f>C6*2+D6*4+E6*5</f>
        <v>0</v>
      </c>
      <c r="G6" s="54">
        <f t="shared" si="0"/>
        <v>0</v>
      </c>
    </row>
    <row r="7" spans="1:7" ht="18.75" customHeight="1" x14ac:dyDescent="0.5">
      <c r="A7" s="206" t="s">
        <v>71</v>
      </c>
      <c r="B7" s="206"/>
      <c r="C7" s="206"/>
      <c r="D7" s="206"/>
      <c r="E7" s="206"/>
      <c r="F7" s="2">
        <f>SUM(F4:F6)</f>
        <v>66</v>
      </c>
      <c r="G7" s="2">
        <f t="shared" si="0"/>
        <v>46.199999999999996</v>
      </c>
    </row>
    <row r="8" spans="1:7" ht="21" x14ac:dyDescent="0.25">
      <c r="A8" s="208" t="s">
        <v>41</v>
      </c>
      <c r="B8" s="208"/>
      <c r="C8" s="208"/>
      <c r="D8" s="208"/>
      <c r="E8" s="208"/>
      <c r="F8" s="208"/>
      <c r="G8" s="208"/>
    </row>
    <row r="9" spans="1:7" ht="42" x14ac:dyDescent="0.25">
      <c r="A9" s="1" t="s">
        <v>0</v>
      </c>
      <c r="B9" s="1" t="s">
        <v>45</v>
      </c>
      <c r="C9" s="1" t="s">
        <v>44</v>
      </c>
      <c r="D9" s="1" t="s">
        <v>43</v>
      </c>
      <c r="E9" s="1" t="s">
        <v>182</v>
      </c>
      <c r="F9" s="2" t="s">
        <v>42</v>
      </c>
      <c r="G9" s="1" t="s">
        <v>263</v>
      </c>
    </row>
    <row r="10" spans="1:7" ht="36" x14ac:dyDescent="0.25">
      <c r="A10" s="66">
        <v>1</v>
      </c>
      <c r="B10" s="67"/>
      <c r="C10" s="55" t="s">
        <v>47</v>
      </c>
      <c r="D10" s="55" t="s">
        <v>46</v>
      </c>
      <c r="E10" s="55"/>
      <c r="F10" s="56"/>
      <c r="G10" s="56"/>
    </row>
    <row r="11" spans="1:7" ht="36" x14ac:dyDescent="0.25">
      <c r="A11" s="5">
        <v>2</v>
      </c>
      <c r="B11" s="62" t="s">
        <v>116</v>
      </c>
      <c r="C11" s="3" t="s">
        <v>49</v>
      </c>
      <c r="D11" s="3" t="s">
        <v>48</v>
      </c>
      <c r="E11" s="3"/>
      <c r="F11" s="5" t="s">
        <v>130</v>
      </c>
      <c r="G11" s="64" t="s">
        <v>258</v>
      </c>
    </row>
    <row r="12" spans="1:7" ht="72" x14ac:dyDescent="0.25">
      <c r="A12" s="66">
        <v>3</v>
      </c>
      <c r="B12" s="67" t="s">
        <v>128</v>
      </c>
      <c r="C12" s="55" t="s">
        <v>50</v>
      </c>
      <c r="D12" s="55" t="s">
        <v>48</v>
      </c>
      <c r="E12" s="55" t="s">
        <v>127</v>
      </c>
      <c r="F12" s="56" t="s">
        <v>129</v>
      </c>
      <c r="G12" s="56" t="s">
        <v>258</v>
      </c>
    </row>
    <row r="13" spans="1:7" ht="21" x14ac:dyDescent="0.25">
      <c r="A13" s="3">
        <v>4</v>
      </c>
      <c r="B13" s="62"/>
      <c r="C13" s="3" t="s">
        <v>52</v>
      </c>
      <c r="D13" s="3" t="s">
        <v>51</v>
      </c>
      <c r="E13" s="3"/>
      <c r="F13" s="6"/>
      <c r="G13" s="15"/>
    </row>
    <row r="14" spans="1:7" ht="18.75" x14ac:dyDescent="0.25">
      <c r="A14" s="66">
        <v>5</v>
      </c>
      <c r="B14" s="67"/>
      <c r="C14" s="55" t="s">
        <v>54</v>
      </c>
      <c r="D14" s="55" t="s">
        <v>53</v>
      </c>
      <c r="E14" s="55"/>
      <c r="F14" s="56"/>
      <c r="G14" s="56"/>
    </row>
    <row r="15" spans="1:7" ht="54" x14ac:dyDescent="0.25">
      <c r="A15" s="3">
        <v>6</v>
      </c>
      <c r="B15" s="62" t="s">
        <v>122</v>
      </c>
      <c r="C15" s="3" t="s">
        <v>55</v>
      </c>
      <c r="D15" s="3" t="s">
        <v>48</v>
      </c>
      <c r="E15" s="3" t="s">
        <v>123</v>
      </c>
      <c r="F15" s="3" t="s">
        <v>121</v>
      </c>
      <c r="G15" s="64" t="s">
        <v>258</v>
      </c>
    </row>
    <row r="16" spans="1:7" ht="37.5" x14ac:dyDescent="0.25">
      <c r="A16" s="66">
        <v>7</v>
      </c>
      <c r="B16" s="67" t="s">
        <v>117</v>
      </c>
      <c r="C16" s="55" t="s">
        <v>55</v>
      </c>
      <c r="D16" s="55" t="s">
        <v>51</v>
      </c>
      <c r="E16" s="55" t="s">
        <v>124</v>
      </c>
      <c r="F16" s="56" t="s">
        <v>131</v>
      </c>
      <c r="G16" s="56" t="s">
        <v>258</v>
      </c>
    </row>
    <row r="17" spans="1:7" ht="21" x14ac:dyDescent="0.25">
      <c r="A17" s="3">
        <v>8</v>
      </c>
      <c r="B17" s="62"/>
      <c r="C17" s="3" t="s">
        <v>56</v>
      </c>
      <c r="D17" s="3" t="s">
        <v>48</v>
      </c>
      <c r="E17" s="3"/>
      <c r="F17" s="3"/>
      <c r="G17" s="15"/>
    </row>
    <row r="18" spans="1:7" ht="18.75" x14ac:dyDescent="0.25">
      <c r="A18" s="66">
        <v>9</v>
      </c>
      <c r="B18" s="67"/>
      <c r="C18" s="55" t="s">
        <v>56</v>
      </c>
      <c r="D18" s="55" t="s">
        <v>51</v>
      </c>
      <c r="E18" s="55"/>
      <c r="F18" s="56"/>
      <c r="G18" s="56"/>
    </row>
    <row r="19" spans="1:7" ht="36" x14ac:dyDescent="0.25">
      <c r="A19" s="3">
        <v>10</v>
      </c>
      <c r="B19" s="62" t="s">
        <v>119</v>
      </c>
      <c r="C19" s="3" t="s">
        <v>58</v>
      </c>
      <c r="D19" s="3" t="s">
        <v>57</v>
      </c>
      <c r="E19" s="3" t="s">
        <v>120</v>
      </c>
      <c r="F19" s="6" t="s">
        <v>121</v>
      </c>
      <c r="G19" s="64" t="s">
        <v>258</v>
      </c>
    </row>
    <row r="20" spans="1:7" ht="54" x14ac:dyDescent="0.25">
      <c r="A20" s="66">
        <v>11</v>
      </c>
      <c r="B20" s="67" t="s">
        <v>118</v>
      </c>
      <c r="C20" s="55" t="s">
        <v>59</v>
      </c>
      <c r="D20" s="55" t="s">
        <v>60</v>
      </c>
      <c r="E20" s="55" t="s">
        <v>125</v>
      </c>
      <c r="F20" s="56" t="s">
        <v>126</v>
      </c>
      <c r="G20" s="56" t="s">
        <v>258</v>
      </c>
    </row>
    <row r="22" spans="1:7" ht="21" x14ac:dyDescent="0.25">
      <c r="A22" s="205" t="s">
        <v>264</v>
      </c>
      <c r="B22" s="205"/>
      <c r="C22" s="205"/>
      <c r="D22" s="205"/>
      <c r="E22" s="205"/>
      <c r="F22" s="205"/>
      <c r="G22" s="205"/>
    </row>
    <row r="23" spans="1:7" ht="63" x14ac:dyDescent="0.25">
      <c r="A23" s="1" t="s">
        <v>0</v>
      </c>
      <c r="B23" s="1" t="s">
        <v>37</v>
      </c>
      <c r="C23" s="1" t="s">
        <v>36</v>
      </c>
      <c r="D23" s="1" t="s">
        <v>35</v>
      </c>
      <c r="E23" s="2" t="s">
        <v>34</v>
      </c>
      <c r="F23" s="2" t="s">
        <v>262</v>
      </c>
      <c r="G23" s="2" t="s">
        <v>261</v>
      </c>
    </row>
    <row r="24" spans="1:7" ht="36" x14ac:dyDescent="0.25">
      <c r="A24" s="68">
        <v>1</v>
      </c>
      <c r="B24" s="69" t="s">
        <v>38</v>
      </c>
      <c r="C24" s="51"/>
      <c r="D24" s="75"/>
      <c r="E24" s="75">
        <v>4</v>
      </c>
      <c r="F24" s="75">
        <f>C24*5+D24*8+E24*10</f>
        <v>40</v>
      </c>
      <c r="G24" s="75">
        <f>F24</f>
        <v>40</v>
      </c>
    </row>
    <row r="25" spans="1:7" ht="36" x14ac:dyDescent="0.25">
      <c r="A25" s="5">
        <v>2</v>
      </c>
      <c r="B25" s="4" t="s">
        <v>39</v>
      </c>
      <c r="C25" s="3"/>
      <c r="D25" s="152">
        <v>3</v>
      </c>
      <c r="E25" s="63">
        <v>1</v>
      </c>
      <c r="F25" s="63">
        <f>C25*3+D25*6+E25*8</f>
        <v>26</v>
      </c>
      <c r="G25" s="63">
        <f t="shared" ref="G25:G26" si="1">F25</f>
        <v>26</v>
      </c>
    </row>
    <row r="26" spans="1:7" ht="36" x14ac:dyDescent="0.25">
      <c r="A26" s="68">
        <v>3</v>
      </c>
      <c r="B26" s="69" t="s">
        <v>40</v>
      </c>
      <c r="C26" s="51"/>
      <c r="D26" s="75">
        <v>1</v>
      </c>
      <c r="E26" s="75">
        <v>1</v>
      </c>
      <c r="F26" s="75">
        <f>C26*2+D26*4+E26*5</f>
        <v>9</v>
      </c>
      <c r="G26" s="75">
        <f t="shared" si="1"/>
        <v>9</v>
      </c>
    </row>
    <row r="27" spans="1:7" ht="19.5" x14ac:dyDescent="0.5">
      <c r="A27" s="206" t="s">
        <v>71</v>
      </c>
      <c r="B27" s="206"/>
      <c r="C27" s="206"/>
      <c r="D27" s="206"/>
      <c r="E27" s="206"/>
      <c r="F27" s="63">
        <f>SUM(F24:F26)</f>
        <v>75</v>
      </c>
      <c r="G27" s="63">
        <f>F27+5</f>
        <v>80</v>
      </c>
    </row>
    <row r="28" spans="1:7" ht="21" x14ac:dyDescent="0.25">
      <c r="A28" s="208" t="s">
        <v>41</v>
      </c>
      <c r="B28" s="208"/>
      <c r="C28" s="208"/>
      <c r="D28" s="208"/>
      <c r="E28" s="208"/>
      <c r="F28" s="208"/>
      <c r="G28" s="208"/>
    </row>
    <row r="29" spans="1:7" ht="42" x14ac:dyDescent="0.25">
      <c r="A29" s="1" t="s">
        <v>0</v>
      </c>
      <c r="B29" s="1" t="s">
        <v>45</v>
      </c>
      <c r="C29" s="1" t="s">
        <v>44</v>
      </c>
      <c r="D29" s="1" t="s">
        <v>43</v>
      </c>
      <c r="E29" s="1" t="s">
        <v>182</v>
      </c>
      <c r="F29" s="2" t="s">
        <v>42</v>
      </c>
      <c r="G29" s="1" t="s">
        <v>263</v>
      </c>
    </row>
    <row r="30" spans="1:7" ht="36" x14ac:dyDescent="0.25">
      <c r="A30" s="68">
        <v>1</v>
      </c>
      <c r="B30" s="70" t="s">
        <v>181</v>
      </c>
      <c r="C30" s="71" t="s">
        <v>47</v>
      </c>
      <c r="D30" s="71" t="s">
        <v>46</v>
      </c>
      <c r="E30" s="71" t="s">
        <v>183</v>
      </c>
      <c r="F30" s="217" t="s">
        <v>184</v>
      </c>
      <c r="G30" s="73" t="s">
        <v>185</v>
      </c>
    </row>
    <row r="31" spans="1:7" ht="21" x14ac:dyDescent="0.45">
      <c r="A31" s="5">
        <v>2</v>
      </c>
      <c r="B31" s="62" t="s">
        <v>186</v>
      </c>
      <c r="C31" s="3" t="s">
        <v>49</v>
      </c>
      <c r="D31" s="3" t="s">
        <v>48</v>
      </c>
      <c r="E31" s="3" t="s">
        <v>183</v>
      </c>
      <c r="F31" s="218" t="s">
        <v>187</v>
      </c>
      <c r="G31" s="74" t="s">
        <v>185</v>
      </c>
    </row>
    <row r="32" spans="1:7" ht="21" x14ac:dyDescent="0.25">
      <c r="A32" s="68">
        <v>3</v>
      </c>
      <c r="B32" s="70" t="s">
        <v>188</v>
      </c>
      <c r="C32" s="71" t="s">
        <v>50</v>
      </c>
      <c r="D32" s="71" t="s">
        <v>48</v>
      </c>
      <c r="E32" s="71" t="s">
        <v>189</v>
      </c>
      <c r="F32" s="217" t="s">
        <v>190</v>
      </c>
      <c r="G32" s="73" t="s">
        <v>185</v>
      </c>
    </row>
    <row r="33" spans="1:7" ht="21" x14ac:dyDescent="0.45">
      <c r="A33" s="3">
        <v>4</v>
      </c>
      <c r="B33" s="62" t="s">
        <v>191</v>
      </c>
      <c r="C33" s="3" t="s">
        <v>52</v>
      </c>
      <c r="D33" s="3" t="s">
        <v>51</v>
      </c>
      <c r="E33" s="3" t="s">
        <v>120</v>
      </c>
      <c r="F33" s="6" t="s">
        <v>126</v>
      </c>
      <c r="G33" s="74" t="s">
        <v>185</v>
      </c>
    </row>
    <row r="34" spans="1:7" ht="54" x14ac:dyDescent="0.25">
      <c r="A34" s="68">
        <v>5</v>
      </c>
      <c r="B34" s="70" t="s">
        <v>192</v>
      </c>
      <c r="C34" s="71" t="s">
        <v>54</v>
      </c>
      <c r="D34" s="71" t="s">
        <v>53</v>
      </c>
      <c r="E34" s="71" t="s">
        <v>193</v>
      </c>
      <c r="F34" s="217" t="s">
        <v>194</v>
      </c>
      <c r="G34" s="73" t="s">
        <v>185</v>
      </c>
    </row>
    <row r="35" spans="1:7" ht="21" x14ac:dyDescent="0.45">
      <c r="A35" s="3">
        <v>6</v>
      </c>
      <c r="B35" s="62" t="s">
        <v>195</v>
      </c>
      <c r="C35" s="3" t="s">
        <v>55</v>
      </c>
      <c r="D35" s="3" t="s">
        <v>48</v>
      </c>
      <c r="E35" s="7" t="s">
        <v>189</v>
      </c>
      <c r="F35" s="3" t="s">
        <v>196</v>
      </c>
      <c r="G35" s="74" t="s">
        <v>185</v>
      </c>
    </row>
    <row r="36" spans="1:7" ht="21" x14ac:dyDescent="0.25">
      <c r="A36" s="68">
        <v>7</v>
      </c>
      <c r="B36" s="70" t="s">
        <v>202</v>
      </c>
      <c r="C36" s="71" t="s">
        <v>55</v>
      </c>
      <c r="D36" s="71" t="s">
        <v>51</v>
      </c>
      <c r="E36" s="71" t="s">
        <v>120</v>
      </c>
      <c r="F36" s="217" t="s">
        <v>126</v>
      </c>
      <c r="G36" s="73" t="s">
        <v>185</v>
      </c>
    </row>
    <row r="37" spans="1:7" ht="21" x14ac:dyDescent="0.45">
      <c r="A37" s="3">
        <v>8</v>
      </c>
      <c r="B37" s="62" t="s">
        <v>198</v>
      </c>
      <c r="C37" s="3" t="s">
        <v>56</v>
      </c>
      <c r="D37" s="3" t="s">
        <v>48</v>
      </c>
      <c r="E37" s="3" t="s">
        <v>200</v>
      </c>
      <c r="F37" s="3" t="s">
        <v>201</v>
      </c>
      <c r="G37" s="72" t="s">
        <v>199</v>
      </c>
    </row>
    <row r="38" spans="1:7" ht="21" x14ac:dyDescent="0.25">
      <c r="A38" s="68">
        <v>9</v>
      </c>
      <c r="B38" s="70" t="s">
        <v>197</v>
      </c>
      <c r="C38" s="71" t="s">
        <v>56</v>
      </c>
      <c r="D38" s="71" t="s">
        <v>51</v>
      </c>
      <c r="E38" s="71" t="s">
        <v>120</v>
      </c>
      <c r="F38" s="217" t="s">
        <v>129</v>
      </c>
      <c r="G38" s="73" t="s">
        <v>185</v>
      </c>
    </row>
    <row r="39" spans="1:7" ht="36" x14ac:dyDescent="0.45">
      <c r="A39" s="3">
        <v>10</v>
      </c>
      <c r="B39" s="62" t="s">
        <v>203</v>
      </c>
      <c r="C39" s="3" t="s">
        <v>58</v>
      </c>
      <c r="D39" s="3" t="s">
        <v>57</v>
      </c>
      <c r="E39" s="3" t="s">
        <v>204</v>
      </c>
      <c r="F39" s="6" t="s">
        <v>205</v>
      </c>
      <c r="G39" s="74" t="s">
        <v>185</v>
      </c>
    </row>
    <row r="40" spans="1:7" ht="72" x14ac:dyDescent="0.25">
      <c r="A40" s="68">
        <v>11</v>
      </c>
      <c r="B40" s="70" t="s">
        <v>206</v>
      </c>
      <c r="C40" s="71" t="s">
        <v>59</v>
      </c>
      <c r="D40" s="71" t="s">
        <v>60</v>
      </c>
      <c r="E40" s="71" t="s">
        <v>207</v>
      </c>
      <c r="F40" s="217" t="s">
        <v>208</v>
      </c>
      <c r="G40" s="73" t="s">
        <v>185</v>
      </c>
    </row>
    <row r="42" spans="1:7" ht="21" x14ac:dyDescent="0.25">
      <c r="A42" s="205" t="s">
        <v>265</v>
      </c>
      <c r="B42" s="205"/>
      <c r="C42" s="205"/>
      <c r="D42" s="205"/>
      <c r="E42" s="205"/>
      <c r="F42" s="205"/>
      <c r="G42" s="205"/>
    </row>
    <row r="43" spans="1:7" ht="63" x14ac:dyDescent="0.25">
      <c r="A43" s="1" t="s">
        <v>0</v>
      </c>
      <c r="B43" s="1" t="s">
        <v>37</v>
      </c>
      <c r="C43" s="1" t="s">
        <v>36</v>
      </c>
      <c r="D43" s="1" t="s">
        <v>35</v>
      </c>
      <c r="E43" s="2" t="s">
        <v>34</v>
      </c>
      <c r="F43" s="2" t="s">
        <v>262</v>
      </c>
      <c r="G43" s="2" t="s">
        <v>261</v>
      </c>
    </row>
    <row r="44" spans="1:7" ht="36" x14ac:dyDescent="0.25">
      <c r="A44" s="76">
        <v>1</v>
      </c>
      <c r="B44" s="77" t="s">
        <v>38</v>
      </c>
      <c r="C44" s="59"/>
      <c r="D44" s="59"/>
      <c r="E44" s="78">
        <v>1</v>
      </c>
      <c r="F44" s="78">
        <f>C44*5+D44*8+E44*10</f>
        <v>10</v>
      </c>
      <c r="G44" s="78">
        <f>F44*0.7</f>
        <v>7</v>
      </c>
    </row>
    <row r="45" spans="1:7" ht="36" x14ac:dyDescent="0.25">
      <c r="A45" s="5">
        <v>2</v>
      </c>
      <c r="B45" s="4" t="s">
        <v>39</v>
      </c>
      <c r="C45" s="3"/>
      <c r="D45" s="3"/>
      <c r="E45" s="63"/>
      <c r="F45" s="63">
        <f>C45*3+D45*6+E45*8</f>
        <v>0</v>
      </c>
      <c r="G45" s="63"/>
    </row>
    <row r="46" spans="1:7" ht="36" x14ac:dyDescent="0.25">
      <c r="A46" s="76">
        <v>3</v>
      </c>
      <c r="B46" s="77" t="s">
        <v>40</v>
      </c>
      <c r="C46" s="59"/>
      <c r="D46" s="59"/>
      <c r="E46" s="78"/>
      <c r="F46" s="78">
        <f>C46*2+D46*4+E46*5</f>
        <v>0</v>
      </c>
      <c r="G46" s="78"/>
    </row>
    <row r="47" spans="1:7" ht="19.5" x14ac:dyDescent="0.5">
      <c r="A47" s="206" t="s">
        <v>71</v>
      </c>
      <c r="B47" s="206"/>
      <c r="C47" s="206"/>
      <c r="D47" s="206"/>
      <c r="E47" s="206"/>
      <c r="F47" s="63">
        <f>SUM(F44:F46)</f>
        <v>10</v>
      </c>
      <c r="G47" s="63">
        <f>SUM(G44:G46)</f>
        <v>7</v>
      </c>
    </row>
    <row r="48" spans="1:7" ht="21" x14ac:dyDescent="0.25">
      <c r="A48" s="208" t="s">
        <v>41</v>
      </c>
      <c r="B48" s="208"/>
      <c r="C48" s="208"/>
      <c r="D48" s="208"/>
      <c r="E48" s="208"/>
      <c r="F48" s="208"/>
      <c r="G48" s="208"/>
    </row>
    <row r="49" spans="1:7" ht="21" x14ac:dyDescent="0.25">
      <c r="A49" s="1" t="s">
        <v>0</v>
      </c>
      <c r="B49" s="1" t="s">
        <v>45</v>
      </c>
      <c r="C49" s="1" t="s">
        <v>44</v>
      </c>
      <c r="D49" s="1" t="s">
        <v>43</v>
      </c>
      <c r="E49" s="2" t="s">
        <v>42</v>
      </c>
      <c r="F49" s="2" t="s">
        <v>42</v>
      </c>
      <c r="G49" s="1" t="s">
        <v>263</v>
      </c>
    </row>
    <row r="50" spans="1:7" ht="36" x14ac:dyDescent="0.25">
      <c r="A50" s="76">
        <v>1</v>
      </c>
      <c r="B50" s="77"/>
      <c r="C50" s="59" t="s">
        <v>47</v>
      </c>
      <c r="D50" s="59" t="s">
        <v>46</v>
      </c>
      <c r="E50" s="59"/>
      <c r="F50" s="59" t="s">
        <v>92</v>
      </c>
      <c r="G50" s="59" t="s">
        <v>92</v>
      </c>
    </row>
    <row r="51" spans="1:7" ht="18.75" x14ac:dyDescent="0.25">
      <c r="A51" s="5">
        <v>2</v>
      </c>
      <c r="B51" s="10"/>
      <c r="C51" s="3" t="s">
        <v>49</v>
      </c>
      <c r="D51" s="3" t="s">
        <v>48</v>
      </c>
      <c r="E51" s="11"/>
      <c r="F51" s="15"/>
      <c r="G51" s="15"/>
    </row>
    <row r="52" spans="1:7" ht="18.75" x14ac:dyDescent="0.25">
      <c r="A52" s="76">
        <v>3</v>
      </c>
      <c r="B52" s="77"/>
      <c r="C52" s="59" t="s">
        <v>50</v>
      </c>
      <c r="D52" s="59" t="s">
        <v>48</v>
      </c>
      <c r="E52" s="59"/>
      <c r="F52" s="59"/>
      <c r="G52" s="59"/>
    </row>
    <row r="53" spans="1:7" ht="18" x14ac:dyDescent="0.25">
      <c r="A53" s="3">
        <v>4</v>
      </c>
      <c r="B53" s="12"/>
      <c r="C53" s="3" t="s">
        <v>52</v>
      </c>
      <c r="D53" s="3" t="s">
        <v>51</v>
      </c>
      <c r="E53" s="8"/>
      <c r="F53" s="15"/>
      <c r="G53" s="15"/>
    </row>
    <row r="54" spans="1:7" ht="18.75" x14ac:dyDescent="0.25">
      <c r="A54" s="76">
        <v>5</v>
      </c>
      <c r="B54" s="77"/>
      <c r="C54" s="59" t="s">
        <v>54</v>
      </c>
      <c r="D54" s="59" t="s">
        <v>53</v>
      </c>
      <c r="E54" s="59"/>
      <c r="F54" s="59"/>
      <c r="G54" s="59"/>
    </row>
    <row r="55" spans="1:7" ht="18" x14ac:dyDescent="0.25">
      <c r="A55" s="3">
        <v>6</v>
      </c>
      <c r="B55" s="13"/>
      <c r="C55" s="3" t="s">
        <v>55</v>
      </c>
      <c r="D55" s="3" t="s">
        <v>48</v>
      </c>
      <c r="E55" s="9"/>
      <c r="F55" s="15"/>
      <c r="G55" s="15"/>
    </row>
    <row r="56" spans="1:7" ht="18.75" x14ac:dyDescent="0.25">
      <c r="A56" s="76">
        <v>7</v>
      </c>
      <c r="B56" s="77"/>
      <c r="C56" s="59" t="s">
        <v>55</v>
      </c>
      <c r="D56" s="59" t="s">
        <v>51</v>
      </c>
      <c r="E56" s="59"/>
      <c r="F56" s="59"/>
      <c r="G56" s="59"/>
    </row>
    <row r="57" spans="1:7" ht="18" x14ac:dyDescent="0.25">
      <c r="A57" s="3">
        <v>8</v>
      </c>
      <c r="B57" s="12"/>
      <c r="C57" s="3" t="s">
        <v>56</v>
      </c>
      <c r="D57" s="3" t="s">
        <v>48</v>
      </c>
      <c r="E57" s="9"/>
      <c r="F57" s="15"/>
      <c r="G57" s="15"/>
    </row>
    <row r="58" spans="1:7" ht="18.75" x14ac:dyDescent="0.25">
      <c r="A58" s="76">
        <v>9</v>
      </c>
      <c r="B58" s="77"/>
      <c r="C58" s="59" t="s">
        <v>56</v>
      </c>
      <c r="D58" s="59" t="s">
        <v>51</v>
      </c>
      <c r="E58" s="59"/>
      <c r="F58" s="59"/>
      <c r="G58" s="59"/>
    </row>
    <row r="59" spans="1:7" ht="36" x14ac:dyDescent="0.25">
      <c r="A59" s="3">
        <v>10</v>
      </c>
      <c r="B59" s="13"/>
      <c r="C59" s="3" t="s">
        <v>58</v>
      </c>
      <c r="D59" s="3" t="s">
        <v>57</v>
      </c>
      <c r="E59" s="8"/>
      <c r="F59" s="15"/>
      <c r="G59" s="15"/>
    </row>
    <row r="60" spans="1:7" ht="36" x14ac:dyDescent="0.25">
      <c r="A60" s="76">
        <v>11</v>
      </c>
      <c r="B60" s="77"/>
      <c r="C60" s="59" t="s">
        <v>59</v>
      </c>
      <c r="D60" s="59" t="s">
        <v>60</v>
      </c>
      <c r="E60" s="59"/>
      <c r="F60" s="59"/>
      <c r="G60" s="59"/>
    </row>
    <row r="62" spans="1:7" s="135" customFormat="1" ht="24" x14ac:dyDescent="0.45">
      <c r="C62" s="207" t="s">
        <v>266</v>
      </c>
      <c r="D62" s="207"/>
      <c r="E62" s="207"/>
    </row>
    <row r="63" spans="1:7" ht="24" x14ac:dyDescent="0.25">
      <c r="C63" s="136" t="s">
        <v>0</v>
      </c>
      <c r="D63" s="136" t="s">
        <v>267</v>
      </c>
      <c r="E63" s="140" t="s">
        <v>15</v>
      </c>
    </row>
    <row r="64" spans="1:7" ht="24" x14ac:dyDescent="0.25">
      <c r="C64" s="137">
        <v>1</v>
      </c>
      <c r="D64" s="137" t="s">
        <v>219</v>
      </c>
      <c r="E64" s="141">
        <f>G7</f>
        <v>46.199999999999996</v>
      </c>
    </row>
    <row r="65" spans="3:5" ht="24" x14ac:dyDescent="0.25">
      <c r="C65" s="138">
        <v>2</v>
      </c>
      <c r="D65" s="138" t="s">
        <v>170</v>
      </c>
      <c r="E65" s="142">
        <f>G27</f>
        <v>80</v>
      </c>
    </row>
    <row r="66" spans="3:5" ht="24" x14ac:dyDescent="0.25">
      <c r="C66" s="139">
        <v>3</v>
      </c>
      <c r="D66" s="139" t="s">
        <v>225</v>
      </c>
      <c r="E66" s="143">
        <f>G47</f>
        <v>7</v>
      </c>
    </row>
  </sheetData>
  <mergeCells count="10">
    <mergeCell ref="A2:G2"/>
    <mergeCell ref="A47:E47"/>
    <mergeCell ref="A7:E7"/>
    <mergeCell ref="A27:E27"/>
    <mergeCell ref="C62:E62"/>
    <mergeCell ref="A8:G8"/>
    <mergeCell ref="A48:G48"/>
    <mergeCell ref="A42:G42"/>
    <mergeCell ref="A28:G28"/>
    <mergeCell ref="A22:G22"/>
  </mergeCells>
  <pageMargins left="0.7" right="0.7" top="0.75" bottom="0.75" header="0.3" footer="0.3"/>
  <pageSetup paperSize="9" scale="93" orientation="landscape" r:id="rId1"/>
  <rowBreaks count="2" manualBreakCount="2">
    <brk id="41" max="16383" man="1"/>
    <brk id="6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978E-8539-4642-86B6-4A1F72021CDC}">
  <dimension ref="A1:G14"/>
  <sheetViews>
    <sheetView rightToLeft="1" topLeftCell="B1" zoomScaleNormal="100" workbookViewId="0">
      <selection activeCell="G18" sqref="G18"/>
    </sheetView>
  </sheetViews>
  <sheetFormatPr defaultColWidth="8.85546875" defaultRowHeight="15" x14ac:dyDescent="0.25"/>
  <cols>
    <col min="1" max="1" width="13.140625" style="14" hidden="1" customWidth="1"/>
    <col min="2" max="2" width="5.5703125" style="14" bestFit="1" customWidth="1"/>
    <col min="3" max="3" width="20.140625" style="14" customWidth="1"/>
    <col min="4" max="4" width="11.5703125" style="14" bestFit="1" customWidth="1"/>
    <col min="5" max="5" width="23.7109375" style="14" bestFit="1" customWidth="1"/>
    <col min="6" max="6" width="28.7109375" style="14" customWidth="1"/>
    <col min="7" max="7" width="29.5703125" style="14" customWidth="1"/>
    <col min="8" max="16384" width="8.85546875" style="14"/>
  </cols>
  <sheetData>
    <row r="1" spans="2:7" ht="17.25" customHeight="1" x14ac:dyDescent="0.25"/>
    <row r="7" spans="2:7" ht="24" customHeight="1" x14ac:dyDescent="0.25">
      <c r="B7" s="210" t="s">
        <v>268</v>
      </c>
      <c r="C7" s="211"/>
      <c r="D7" s="211"/>
      <c r="E7" s="211"/>
      <c r="F7" s="211"/>
      <c r="G7" s="212"/>
    </row>
    <row r="8" spans="2:7" x14ac:dyDescent="0.25">
      <c r="B8" s="213"/>
      <c r="C8" s="214"/>
      <c r="D8" s="214"/>
      <c r="E8" s="214"/>
      <c r="F8" s="214"/>
      <c r="G8" s="215"/>
    </row>
    <row r="9" spans="2:7" ht="54" customHeight="1" x14ac:dyDescent="0.25">
      <c r="B9" s="130" t="s">
        <v>0</v>
      </c>
      <c r="C9" s="152" t="s">
        <v>62</v>
      </c>
      <c r="D9" s="130" t="s">
        <v>63</v>
      </c>
      <c r="E9" s="151" t="s">
        <v>279</v>
      </c>
      <c r="F9" s="50" t="s">
        <v>283</v>
      </c>
      <c r="G9" s="144" t="s">
        <v>220</v>
      </c>
    </row>
    <row r="10" spans="2:7" ht="21" x14ac:dyDescent="0.25">
      <c r="B10" s="145">
        <v>1</v>
      </c>
      <c r="C10" s="134" t="s">
        <v>64</v>
      </c>
      <c r="D10" s="145">
        <v>50</v>
      </c>
      <c r="E10" s="146">
        <f>قراردادها!M10</f>
        <v>77</v>
      </c>
      <c r="F10" s="147">
        <f>قراردادها!M20</f>
        <v>94</v>
      </c>
      <c r="G10" s="148">
        <f>قراردادها!M28</f>
        <v>35</v>
      </c>
    </row>
    <row r="11" spans="2:7" ht="21" x14ac:dyDescent="0.25">
      <c r="B11" s="145">
        <v>2</v>
      </c>
      <c r="C11" s="134" t="s">
        <v>65</v>
      </c>
      <c r="D11" s="145">
        <v>20</v>
      </c>
      <c r="E11" s="146">
        <v>31</v>
      </c>
      <c r="F11" s="147">
        <f>'توان مالی'!I10</f>
        <v>100</v>
      </c>
      <c r="G11" s="148">
        <f>'توان مالی'!L10</f>
        <v>0</v>
      </c>
    </row>
    <row r="12" spans="2:7" ht="21" x14ac:dyDescent="0.25">
      <c r="B12" s="145">
        <v>3</v>
      </c>
      <c r="C12" s="134" t="s">
        <v>66</v>
      </c>
      <c r="D12" s="145">
        <v>10</v>
      </c>
      <c r="E12" s="146">
        <f>'ابزار و ماشین آلات'!E23</f>
        <v>66</v>
      </c>
      <c r="F12" s="147">
        <f>'ابزار و ماشین آلات'!H23</f>
        <v>75.5</v>
      </c>
      <c r="G12" s="148">
        <f>'ابزار و ماشین آلات'!K23</f>
        <v>0</v>
      </c>
    </row>
    <row r="13" spans="2:7" ht="21" x14ac:dyDescent="0.25">
      <c r="B13" s="145">
        <v>4</v>
      </c>
      <c r="C13" s="134" t="s">
        <v>67</v>
      </c>
      <c r="D13" s="145">
        <v>20</v>
      </c>
      <c r="E13" s="146">
        <f>'مدارک تحصیلی پرسنل'!F7</f>
        <v>66</v>
      </c>
      <c r="F13" s="147">
        <f>'مدارک تحصیلی پرسنل'!F27</f>
        <v>75</v>
      </c>
      <c r="G13" s="148">
        <f>'مدارک تحصیلی پرسنل'!F47</f>
        <v>10</v>
      </c>
    </row>
    <row r="14" spans="2:7" ht="21" x14ac:dyDescent="0.25">
      <c r="B14" s="209" t="s">
        <v>61</v>
      </c>
      <c r="C14" s="209"/>
      <c r="D14" s="149">
        <f>SUM(D10:D13)</f>
        <v>100</v>
      </c>
      <c r="E14" s="150">
        <f>SUMPRODUCT(D10:D13,E10:E13)/100</f>
        <v>64.5</v>
      </c>
      <c r="F14" s="150">
        <f>SUMPRODUCT(D10:D13,F10:F13)/100</f>
        <v>89.55</v>
      </c>
      <c r="G14" s="150">
        <f>SUMPRODUCT(D10:D13,G10:G13)/100</f>
        <v>19.5</v>
      </c>
    </row>
  </sheetData>
  <mergeCells count="2">
    <mergeCell ref="B14:C14"/>
    <mergeCell ref="B7:G8"/>
  </mergeCells>
  <phoneticPr fontId="1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اسناد عمومی</vt:lpstr>
      <vt:lpstr>قراردادها</vt:lpstr>
      <vt:lpstr>توان مالی</vt:lpstr>
      <vt:lpstr>ابزار و ماشین آلات</vt:lpstr>
      <vt:lpstr>مدارک تحصیلی پرسنل</vt:lpstr>
      <vt:lpstr>جدول نهایی </vt:lpstr>
      <vt:lpstr>'جدول نهایی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ساوه حمیدرضا</dc:creator>
  <cp:lastModifiedBy>Asustek computer</cp:lastModifiedBy>
  <cp:lastPrinted>2026-05-10T08:09:51Z</cp:lastPrinted>
  <dcterms:created xsi:type="dcterms:W3CDTF">2026-05-05T03:55:25Z</dcterms:created>
  <dcterms:modified xsi:type="dcterms:W3CDTF">2026-05-10T08:17:30Z</dcterms:modified>
</cp:coreProperties>
</file>