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پروژه یزد\cashflow\"/>
    </mc:Choice>
  </mc:AlternateContent>
  <xr:revisionPtr revIDLastSave="0" documentId="13_ncr:1_{9F1B8D8C-DB60-436C-BFFE-7427429D7B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بودجه بندی پروژه " sheetId="15" r:id="rId1"/>
  </sheets>
  <definedNames>
    <definedName name="_xlnm.Print_Area" localSheetId="0">'بودجه بندی پروژه '!$A$1:$BT$89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6" i="15" l="1"/>
  <c r="V77" i="15"/>
  <c r="BT77" i="15"/>
  <c r="BT79" i="15" s="1"/>
  <c r="BD16" i="15"/>
  <c r="AP74" i="15"/>
  <c r="AT72" i="15"/>
  <c r="AF68" i="15"/>
  <c r="AP66" i="15"/>
  <c r="AR62" i="15"/>
  <c r="V60" i="15"/>
  <c r="V58" i="15"/>
  <c r="AX56" i="15"/>
  <c r="AL54" i="15"/>
  <c r="T52" i="15"/>
  <c r="R50" i="15"/>
  <c r="AZ46" i="15"/>
  <c r="AJ44" i="15"/>
  <c r="BR38" i="15"/>
  <c r="BD36" i="15"/>
  <c r="BL34" i="15"/>
  <c r="BJ32" i="15"/>
  <c r="AZ30" i="15"/>
  <c r="AZ28" i="15"/>
  <c r="BN26" i="15"/>
  <c r="BR24" i="15"/>
  <c r="BB22" i="15"/>
  <c r="BH20" i="15"/>
  <c r="BB18" i="15"/>
  <c r="AZ16" i="15"/>
  <c r="BH12" i="15"/>
  <c r="BN10" i="15"/>
  <c r="BH6" i="15"/>
  <c r="BB70" i="15"/>
  <c r="X64" i="15"/>
  <c r="X79" i="15" s="1"/>
  <c r="V50" i="15"/>
  <c r="T48" i="15"/>
  <c r="AX46" i="15"/>
  <c r="BR14" i="15"/>
  <c r="BM78" i="15"/>
  <c r="O77" i="15"/>
  <c r="O79" i="15" s="1"/>
  <c r="AR54" i="15"/>
  <c r="AE5" i="15"/>
  <c r="BQ5" i="15"/>
  <c r="S7" i="15"/>
  <c r="AE7" i="15"/>
  <c r="BQ7" i="15"/>
  <c r="S13" i="15"/>
  <c r="AE13" i="15"/>
  <c r="BQ13" i="15"/>
  <c r="S15" i="15"/>
  <c r="AC15" i="15"/>
  <c r="BQ15" i="15"/>
  <c r="S17" i="15"/>
  <c r="Y17" i="15"/>
  <c r="BQ17" i="15"/>
  <c r="S23" i="15"/>
  <c r="AE23" i="15"/>
  <c r="BQ23" i="15"/>
  <c r="S35" i="15"/>
  <c r="AC35" i="15"/>
  <c r="BQ35" i="15"/>
  <c r="AS39" i="15"/>
  <c r="AS78" i="15" s="1"/>
  <c r="AO80" i="15" s="1"/>
  <c r="S39" i="15"/>
  <c r="BQ39" i="15"/>
  <c r="S41" i="15"/>
  <c r="W41" i="15"/>
  <c r="BQ41" i="15"/>
  <c r="S43" i="15"/>
  <c r="W43" i="15"/>
  <c r="BQ43" i="15"/>
  <c r="BS78" i="15"/>
  <c r="BO78" i="15"/>
  <c r="BK78" i="15"/>
  <c r="BI78" i="15"/>
  <c r="BG78" i="15"/>
  <c r="BE78" i="15"/>
  <c r="BC78" i="15"/>
  <c r="BA78" i="15"/>
  <c r="AY78" i="15"/>
  <c r="AW78" i="15"/>
  <c r="AU78" i="15"/>
  <c r="AQ78" i="15"/>
  <c r="AO78" i="15"/>
  <c r="AK78" i="15"/>
  <c r="AI78" i="15"/>
  <c r="I78" i="15"/>
  <c r="BP62" i="15"/>
  <c r="BF62" i="15"/>
  <c r="BF79" i="15" s="1"/>
  <c r="AZ62" i="15"/>
  <c r="BH42" i="15"/>
  <c r="BH40" i="15"/>
  <c r="BB8" i="15"/>
  <c r="AM73" i="15"/>
  <c r="AG69" i="15"/>
  <c r="AE67" i="15"/>
  <c r="AM65" i="15"/>
  <c r="AE63" i="15"/>
  <c r="AC61" i="15"/>
  <c r="W59" i="15"/>
  <c r="AC57" i="15"/>
  <c r="AC55" i="15"/>
  <c r="W53" i="15"/>
  <c r="Q51" i="15"/>
  <c r="AE49" i="15"/>
  <c r="Q47" i="15"/>
  <c r="AE45" i="15"/>
  <c r="BQ73" i="15"/>
  <c r="BQ69" i="15"/>
  <c r="BQ67" i="15"/>
  <c r="BQ65" i="15"/>
  <c r="BQ63" i="15"/>
  <c r="BQ61" i="15"/>
  <c r="BQ59" i="15"/>
  <c r="BQ57" i="15"/>
  <c r="BQ55" i="15"/>
  <c r="BQ53" i="15"/>
  <c r="BQ51" i="15"/>
  <c r="BQ49" i="15"/>
  <c r="BQ47" i="15"/>
  <c r="BQ45" i="15"/>
  <c r="BP10" i="15" l="1"/>
  <c r="BP79" i="15" s="1"/>
  <c r="BJ34" i="15"/>
  <c r="BD30" i="15"/>
  <c r="AV62" i="15"/>
  <c r="AV79" i="15" s="1"/>
  <c r="BJ62" i="15"/>
  <c r="BL6" i="15"/>
  <c r="BD28" i="15"/>
  <c r="BJ12" i="15"/>
  <c r="BL32" i="15"/>
  <c r="AZ70" i="15"/>
  <c r="AH68" i="15"/>
  <c r="AJ68" i="15"/>
  <c r="AF44" i="15"/>
  <c r="AF79" i="15" s="1"/>
  <c r="AL44" i="15"/>
  <c r="AL79" i="15" s="1"/>
  <c r="AD44" i="15"/>
  <c r="BH18" i="15"/>
  <c r="BD18" i="15"/>
  <c r="AH44" i="15"/>
  <c r="AD68" i="15"/>
  <c r="BD74" i="15"/>
  <c r="AZ74" i="15"/>
  <c r="AT74" i="15"/>
  <c r="AX74" i="15"/>
  <c r="BD72" i="15"/>
  <c r="AX72" i="15"/>
  <c r="AZ72" i="15"/>
  <c r="AP72" i="15"/>
  <c r="AP79" i="15" s="1"/>
  <c r="AT66" i="15"/>
  <c r="AB64" i="15"/>
  <c r="Z64" i="15"/>
  <c r="Z79" i="15" s="1"/>
  <c r="AB58" i="15"/>
  <c r="AJ56" i="15"/>
  <c r="AN56" i="15"/>
  <c r="AN79" i="15" s="1"/>
  <c r="AR56" i="15"/>
  <c r="AR79" i="15" s="1"/>
  <c r="AD56" i="15"/>
  <c r="BD56" i="15"/>
  <c r="BH56" i="15"/>
  <c r="BL18" i="15"/>
  <c r="BN18" i="15"/>
  <c r="BN79" i="15" s="1"/>
  <c r="BR79" i="15"/>
  <c r="BB79" i="15"/>
  <c r="AC78" i="15"/>
  <c r="BJ79" i="15" l="1"/>
  <c r="BL79" i="15"/>
  <c r="AJ79" i="15"/>
  <c r="AT79" i="15"/>
  <c r="AO81" i="15" s="1"/>
  <c r="AX79" i="15"/>
  <c r="BH79" i="15"/>
  <c r="AZ79" i="15"/>
  <c r="AH79" i="15"/>
  <c r="AB79" i="15"/>
  <c r="BD79" i="15"/>
  <c r="AD79" i="15"/>
  <c r="BM81" i="15"/>
  <c r="BE81" i="15" l="1"/>
  <c r="AG81" i="15"/>
  <c r="AW81" i="15"/>
  <c r="Y81" i="15"/>
  <c r="S73" i="15"/>
  <c r="S69" i="15"/>
  <c r="S65" i="15"/>
  <c r="S61" i="15"/>
  <c r="S59" i="15"/>
  <c r="S57" i="15"/>
  <c r="S55" i="15"/>
  <c r="S53" i="15"/>
  <c r="P51" i="15"/>
  <c r="P47" i="15"/>
  <c r="P78" i="15" s="1"/>
  <c r="V74" i="15"/>
  <c r="V72" i="15"/>
  <c r="V70" i="15"/>
  <c r="V68" i="15"/>
  <c r="V66" i="15"/>
  <c r="V64" i="15"/>
  <c r="V62" i="15"/>
  <c r="V56" i="15"/>
  <c r="V54" i="15"/>
  <c r="R52" i="15"/>
  <c r="R48" i="15"/>
  <c r="V46" i="15"/>
  <c r="V44" i="15"/>
  <c r="V38" i="15"/>
  <c r="V36" i="15"/>
  <c r="V34" i="15"/>
  <c r="V32" i="15"/>
  <c r="V30" i="15"/>
  <c r="V28" i="15"/>
  <c r="V26" i="15"/>
  <c r="V24" i="15"/>
  <c r="V22" i="15"/>
  <c r="V20" i="15"/>
  <c r="V18" i="15"/>
  <c r="V16" i="15"/>
  <c r="V14" i="15"/>
  <c r="V12" i="15"/>
  <c r="V10" i="15"/>
  <c r="N76" i="15"/>
  <c r="N77" i="15"/>
  <c r="N16" i="15" l="1"/>
  <c r="N8" i="15"/>
  <c r="N6" i="15"/>
  <c r="N10" i="15"/>
  <c r="N12" i="15"/>
  <c r="H79" i="15"/>
  <c r="G71" i="15"/>
  <c r="N46" i="15"/>
  <c r="N48" i="15"/>
  <c r="N50" i="15"/>
  <c r="N52" i="15"/>
  <c r="N54" i="15"/>
  <c r="N56" i="15"/>
  <c r="N58" i="15"/>
  <c r="N60" i="15"/>
  <c r="N62" i="15"/>
  <c r="N64" i="15"/>
  <c r="N66" i="15"/>
  <c r="N70" i="15"/>
  <c r="N68" i="15"/>
  <c r="N44" i="15"/>
  <c r="N74" i="15"/>
  <c r="N72" i="15"/>
  <c r="N42" i="15"/>
  <c r="N40" i="15"/>
  <c r="N38" i="15"/>
  <c r="N36" i="15"/>
  <c r="N34" i="15"/>
  <c r="N32" i="15"/>
  <c r="N30" i="15"/>
  <c r="N28" i="15"/>
  <c r="N26" i="15"/>
  <c r="N24" i="15"/>
  <c r="N22" i="15"/>
  <c r="N18" i="15"/>
  <c r="N20" i="15"/>
  <c r="N14" i="15"/>
  <c r="V8" i="15"/>
  <c r="V6" i="15"/>
  <c r="T75" i="15"/>
  <c r="V79" i="15" l="1"/>
  <c r="S71" i="15"/>
  <c r="AM71" i="15"/>
  <c r="BQ71" i="15"/>
  <c r="G25" i="15" l="1"/>
  <c r="G29" i="15"/>
  <c r="N79" i="15"/>
  <c r="I81" i="15" s="1"/>
  <c r="T79" i="15"/>
  <c r="R79" i="15"/>
  <c r="BQ25" i="15" l="1"/>
  <c r="AA25" i="15"/>
  <c r="S25" i="15"/>
  <c r="S29" i="15"/>
  <c r="AG29" i="15"/>
  <c r="BQ29" i="15"/>
  <c r="Q81" i="15"/>
  <c r="H85" i="15" s="1"/>
  <c r="G33" i="15"/>
  <c r="G31" i="15"/>
  <c r="G37" i="15"/>
  <c r="G21" i="15"/>
  <c r="G27" i="15"/>
  <c r="G9" i="15"/>
  <c r="G19" i="15"/>
  <c r="G11" i="15"/>
  <c r="S11" i="15" l="1"/>
  <c r="AM11" i="15"/>
  <c r="AM78" i="15" s="1"/>
  <c r="BQ11" i="15"/>
  <c r="BQ19" i="15"/>
  <c r="S19" i="15"/>
  <c r="AE19" i="15"/>
  <c r="BQ9" i="15"/>
  <c r="M9" i="15"/>
  <c r="M78" i="15" s="1"/>
  <c r="U78" i="15"/>
  <c r="W9" i="15"/>
  <c r="W78" i="15" s="1"/>
  <c r="S27" i="15"/>
  <c r="AG27" i="15"/>
  <c r="BQ27" i="15"/>
  <c r="S21" i="15"/>
  <c r="AG21" i="15"/>
  <c r="BQ21" i="15"/>
  <c r="S37" i="15"/>
  <c r="Y37" i="15"/>
  <c r="BQ37" i="15"/>
  <c r="Y31" i="15"/>
  <c r="S31" i="15"/>
  <c r="BQ31" i="15"/>
  <c r="S33" i="15"/>
  <c r="AA33" i="15"/>
  <c r="AA78" i="15" s="1"/>
  <c r="BQ33" i="15"/>
  <c r="G78" i="15"/>
  <c r="S78" i="15" l="1"/>
  <c r="BQ78" i="15"/>
  <c r="BM80" i="15" s="1"/>
  <c r="AG78" i="15"/>
  <c r="AG80" i="15" s="1"/>
  <c r="AE78" i="15"/>
  <c r="Y78" i="15"/>
  <c r="I80" i="15"/>
  <c r="Q78" i="15"/>
  <c r="Y80" i="15" l="1"/>
  <c r="Q80" i="15"/>
  <c r="H84" i="15" l="1"/>
  <c r="BM77" i="15" l="1" a="1"/>
  <c r="BM77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Hessam Kazari</author>
  </authors>
  <commentList>
    <comment ref="M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Hessam Kazari:</t>
        </r>
        <r>
          <rPr>
            <sz val="9"/>
            <color indexed="81"/>
            <rFont val="Tahoma"/>
            <family val="2"/>
          </rPr>
          <t xml:space="preserve">
80 درصد پیش پرداخت</t>
        </r>
      </text>
    </comment>
    <comment ref="T7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Hessam Kazari:</t>
        </r>
        <r>
          <rPr>
            <sz val="9"/>
            <color indexed="81"/>
            <rFont val="Tahoma"/>
            <family val="2"/>
          </rPr>
          <t xml:space="preserve">
نکل هزینه تجهیز کارگاه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<sst xmlns="http://schemas.openxmlformats.org/spreadsheetml/2006/main" count="223" uniqueCount="67">
  <si>
    <t>ردیف</t>
  </si>
  <si>
    <t>محل هزینه</t>
  </si>
  <si>
    <t>جمع کل (ریال)</t>
  </si>
  <si>
    <t>نیروگاهی</t>
  </si>
  <si>
    <t>خرید سیستم روشنایی</t>
  </si>
  <si>
    <t>هفته  اول</t>
  </si>
  <si>
    <t>هفته  دوم</t>
  </si>
  <si>
    <t>هفته  سوم</t>
  </si>
  <si>
    <t>هفته  چهارم</t>
  </si>
  <si>
    <t>بهمن</t>
  </si>
  <si>
    <t xml:space="preserve">جمع کل (ریال)- ماهیانه </t>
  </si>
  <si>
    <t>اشکذر</t>
  </si>
  <si>
    <t>اسفند</t>
  </si>
  <si>
    <t>فروردین</t>
  </si>
  <si>
    <t>کابل dc</t>
  </si>
  <si>
    <t>کلیه کابل های فشار متوسط نیروگاهac</t>
  </si>
  <si>
    <t>کابل شبکه مورد نیازسیستم انتقال دیتا و اسکادا</t>
  </si>
  <si>
    <t>سیستم زمین نیروگاه</t>
  </si>
  <si>
    <t>یو پی اس</t>
  </si>
  <si>
    <t>کلیه تجهیزات مربوط به دوربین(پایه و فونداسیون)</t>
  </si>
  <si>
    <t>سیستم اعلام حریق</t>
  </si>
  <si>
    <t>سیستم اطفا حریق</t>
  </si>
  <si>
    <t>سیستم حفاظت صاعقه</t>
  </si>
  <si>
    <t>تجهیز کارگاه</t>
  </si>
  <si>
    <t>فنس پیرامونی</t>
  </si>
  <si>
    <t>تانک سپتیک و دو مخزن 10 هزار لیتری سه لایه</t>
  </si>
  <si>
    <t xml:space="preserve">زیر سازی جاده دسترسی </t>
  </si>
  <si>
    <t>کانکس نگهبانی</t>
  </si>
  <si>
    <t>مواد و مصالح گیت ورودی</t>
  </si>
  <si>
    <t>مصالح ،تجهیزات و ملزومات برقی</t>
  </si>
  <si>
    <t>کلیه تجهیزات و ملزومات اداری</t>
  </si>
  <si>
    <t>مصالح ،و تجهیزات ساختمان دو طبقه</t>
  </si>
  <si>
    <t>تسطیح و تحکیم زمین</t>
  </si>
  <si>
    <t xml:space="preserve">احداث پارکینگ مسقف </t>
  </si>
  <si>
    <t>تسطیح و زیر سازی جهت فنس کشی</t>
  </si>
  <si>
    <t>فونداسیون مربوطه به پایه های روشنایی</t>
  </si>
  <si>
    <t>کلیه متعلقات مربوط به کابل کشی و سیم کشی</t>
  </si>
  <si>
    <t>خرید تابلوهای فشار متوسط و کلیه متعلقات</t>
  </si>
  <si>
    <t>کلیه ملزومات و تجهیزات مربوط به ایجاد شبکه انتقال دیتا و بستر مخابراتی با پست بالادست</t>
  </si>
  <si>
    <t>کلیه ملزومات و تجهیزات مربوط به ایجاد شبکه انتقال دیتا و ارسال دیتا</t>
  </si>
  <si>
    <t>مبلغ (ریال)</t>
  </si>
  <si>
    <t>اردیبهشت</t>
  </si>
  <si>
    <t>خرداد</t>
  </si>
  <si>
    <t>شرح خرید</t>
  </si>
  <si>
    <t>استراکچر نگهدارنده پنلها</t>
  </si>
  <si>
    <t>استراکچر نگهدارنده اینورترها</t>
  </si>
  <si>
    <t>لوازم یدکی Data logger</t>
  </si>
  <si>
    <t>ترانسفورماتور کمکی و دیزل</t>
  </si>
  <si>
    <t>ایستگاه هواشناسی و سنسورها</t>
  </si>
  <si>
    <t>کلیه کابل های فشار ضعیف نیروگاهac</t>
  </si>
  <si>
    <t>تابلوهای فشار ضعیف و کلیه متعلقات</t>
  </si>
  <si>
    <t>جمع کل (دلار)</t>
  </si>
  <si>
    <t xml:space="preserve">جمع کل (دلار)- ماهیانه </t>
  </si>
  <si>
    <t>طراحی و مهندسی (E)</t>
  </si>
  <si>
    <t>مبلغ (دلار)</t>
  </si>
  <si>
    <t>کل</t>
  </si>
  <si>
    <t>دلار</t>
  </si>
  <si>
    <t>ریال</t>
  </si>
  <si>
    <t>محل
پروژه</t>
  </si>
  <si>
    <t>تیر</t>
  </si>
  <si>
    <t>مرداد</t>
  </si>
  <si>
    <t>شهریور</t>
  </si>
  <si>
    <t>هفته اول</t>
  </si>
  <si>
    <t xml:space="preserve">اجرای ترانشه و کانال عبور فیبر نوری </t>
  </si>
  <si>
    <t>مصالح ساختمانی و ملزومات عمرانی ساختمان یک طبقه</t>
  </si>
  <si>
    <t>هزینه های بازرسی و آموزش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</si>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</sst>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 * #,##0_-_ ;_ * #,##0\-_ ;_ * &quot;-&quot;??_-_ ;_ @_ "/>
    <numFmt numFmtId="165" formatCode="#,###"/>
    <numFmt numFmtId="166" formatCode="_ * #,##0.00000_-_ ;_ * #,##0.00000\-_ ;_ * &quot;-&quot;??_-_ ;_ @_ "/>
  </numFmts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B Nazanin"/>
      <charset val="178"/>
    </font>
    <font>
      <b/>
      <sz val="11"/>
      <color theme="1"/>
      <name val="Arial"/>
      <family val="2"/>
      <charset val="178"/>
      <scheme val="minor"/>
    </font>
    <font>
      <b/>
      <sz val="16"/>
      <color theme="1"/>
      <name val="B Nazanin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B Nazanin"/>
      <charset val="178"/>
    </font>
    <font>
      <b/>
      <sz val="22"/>
      <color theme="1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7" applyFont="0" applyFill="0" applyAlignment="0">
      <alignment horizontal="center" vertical="center" wrapText="1"/>
    </xf>
  </cellStyleXfs>
  <cellXfs count="105">
    <xf numFmtId="0" fontId="0" fillId="0" borderId="0" xfId="0"/>
    <xf numFmtId="164" fontId="2" fillId="2" borderId="1" xfId="1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6" fontId="0" fillId="0" borderId="0" xfId="0" applyNumberForma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164" fontId="2" fillId="2" borderId="0" xfId="1" applyNumberFormat="1" applyFont="1" applyFill="1" applyBorder="1" applyAlignment="1">
      <alignment horizontal="center" vertical="center"/>
    </xf>
    <xf numFmtId="0" fontId="0" fillId="2" borderId="0" xfId="0" applyFill="1"/>
    <xf numFmtId="164" fontId="2" fillId="4" borderId="6" xfId="1" applyNumberFormat="1" applyFont="1" applyFill="1" applyBorder="1" applyAlignment="1">
      <alignment horizontal="center" vertical="center"/>
    </xf>
    <xf numFmtId="164" fontId="2" fillId="4" borderId="1" xfId="1" applyNumberFormat="1" applyFont="1" applyFill="1" applyBorder="1" applyAlignment="1">
      <alignment horizontal="center" vertical="center"/>
    </xf>
    <xf numFmtId="165" fontId="2" fillId="4" borderId="6" xfId="0" applyNumberFormat="1" applyFont="1" applyFill="1" applyBorder="1" applyAlignment="1">
      <alignment horizontal="center" vertical="center" wrapText="1"/>
    </xf>
    <xf numFmtId="0" fontId="0" fillId="4" borderId="0" xfId="0" applyFill="1"/>
    <xf numFmtId="165" fontId="2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3" fillId="4" borderId="1" xfId="0" applyFont="1" applyFill="1" applyBorder="1" applyAlignment="1">
      <alignment horizontal="center" vertical="center"/>
    </xf>
    <xf numFmtId="164" fontId="7" fillId="2" borderId="1" xfId="1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3" fontId="4" fillId="6" borderId="2" xfId="0" applyNumberFormat="1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center" vertical="center"/>
    </xf>
    <xf numFmtId="3" fontId="4" fillId="6" borderId="20" xfId="0" applyNumberFormat="1" applyFont="1" applyFill="1" applyBorder="1" applyAlignment="1">
      <alignment horizontal="center"/>
    </xf>
    <xf numFmtId="3" fontId="4" fillId="6" borderId="18" xfId="0" applyNumberFormat="1" applyFont="1" applyFill="1" applyBorder="1" applyAlignment="1">
      <alignment horizontal="center"/>
    </xf>
    <xf numFmtId="3" fontId="4" fillId="6" borderId="21" xfId="0" applyNumberFormat="1" applyFont="1" applyFill="1" applyBorder="1" applyAlignment="1">
      <alignment horizontal="center"/>
    </xf>
    <xf numFmtId="3" fontId="4" fillId="6" borderId="15" xfId="0" applyNumberFormat="1" applyFont="1" applyFill="1" applyBorder="1" applyAlignment="1">
      <alignment horizontal="center"/>
    </xf>
    <xf numFmtId="3" fontId="4" fillId="3" borderId="18" xfId="0" applyNumberFormat="1" applyFont="1" applyFill="1" applyBorder="1" applyAlignment="1">
      <alignment horizontal="center"/>
    </xf>
    <xf numFmtId="3" fontId="4" fillId="3" borderId="21" xfId="0" applyNumberFormat="1" applyFont="1" applyFill="1" applyBorder="1" applyAlignment="1">
      <alignment horizontal="center"/>
    </xf>
    <xf numFmtId="3" fontId="4" fillId="3" borderId="14" xfId="0" applyNumberFormat="1" applyFont="1" applyFill="1" applyBorder="1" applyAlignment="1">
      <alignment horizontal="center"/>
    </xf>
    <xf numFmtId="3" fontId="4" fillId="3" borderId="15" xfId="0" applyNumberFormat="1" applyFont="1" applyFill="1" applyBorder="1" applyAlignment="1">
      <alignment horizontal="center"/>
    </xf>
    <xf numFmtId="3" fontId="4" fillId="6" borderId="16" xfId="0" applyNumberFormat="1" applyFont="1" applyFill="1" applyBorder="1" applyAlignment="1">
      <alignment horizontal="center"/>
    </xf>
    <xf numFmtId="3" fontId="4" fillId="3" borderId="22" xfId="0" applyNumberFormat="1" applyFont="1" applyFill="1" applyBorder="1" applyAlignment="1">
      <alignment horizontal="center"/>
    </xf>
    <xf numFmtId="3" fontId="4" fillId="3" borderId="5" xfId="0" applyNumberFormat="1" applyFont="1" applyFill="1" applyBorder="1" applyAlignment="1">
      <alignment horizontal="center"/>
    </xf>
    <xf numFmtId="3" fontId="4" fillId="6" borderId="17" xfId="0" applyNumberFormat="1" applyFont="1" applyFill="1" applyBorder="1" applyAlignment="1">
      <alignment horizontal="center"/>
    </xf>
    <xf numFmtId="3" fontId="4" fillId="6" borderId="13" xfId="0" applyNumberFormat="1" applyFont="1" applyFill="1" applyBorder="1" applyAlignment="1">
      <alignment horizontal="center"/>
    </xf>
    <xf numFmtId="3" fontId="4" fillId="6" borderId="27" xfId="0" applyNumberFormat="1" applyFont="1" applyFill="1" applyBorder="1" applyAlignment="1">
      <alignment horizontal="center"/>
    </xf>
    <xf numFmtId="3" fontId="4" fillId="6" borderId="5" xfId="0" applyNumberFormat="1" applyFont="1" applyFill="1" applyBorder="1" applyAlignment="1">
      <alignment horizontal="center"/>
    </xf>
    <xf numFmtId="3" fontId="4" fillId="3" borderId="12" xfId="0" applyNumberFormat="1" applyFont="1" applyFill="1" applyBorder="1" applyAlignment="1">
      <alignment horizontal="center"/>
    </xf>
    <xf numFmtId="3" fontId="4" fillId="3" borderId="17" xfId="0" applyNumberFormat="1" applyFont="1" applyFill="1" applyBorder="1" applyAlignment="1">
      <alignment horizontal="center"/>
    </xf>
    <xf numFmtId="3" fontId="4" fillId="3" borderId="13" xfId="0" applyNumberFormat="1" applyFont="1" applyFill="1" applyBorder="1" applyAlignment="1">
      <alignment horizontal="center"/>
    </xf>
    <xf numFmtId="3" fontId="4" fillId="3" borderId="27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3" fontId="4" fillId="3" borderId="17" xfId="0" applyNumberFormat="1" applyFont="1" applyFill="1" applyBorder="1" applyAlignment="1">
      <alignment horizontal="center" vertical="center"/>
    </xf>
    <xf numFmtId="3" fontId="4" fillId="3" borderId="13" xfId="0" applyNumberFormat="1" applyFont="1" applyFill="1" applyBorder="1" applyAlignment="1">
      <alignment horizontal="center" vertical="center"/>
    </xf>
    <xf numFmtId="164" fontId="4" fillId="5" borderId="17" xfId="0" applyNumberFormat="1" applyFont="1" applyFill="1" applyBorder="1" applyAlignment="1">
      <alignment horizontal="center" vertical="center"/>
    </xf>
    <xf numFmtId="164" fontId="4" fillId="5" borderId="13" xfId="0" applyNumberFormat="1" applyFont="1" applyFill="1" applyBorder="1" applyAlignment="1">
      <alignment horizontal="center" vertical="center"/>
    </xf>
    <xf numFmtId="164" fontId="4" fillId="5" borderId="15" xfId="0" applyNumberFormat="1" applyFont="1" applyFill="1" applyBorder="1" applyAlignment="1">
      <alignment horizontal="center" vertical="center"/>
    </xf>
    <xf numFmtId="164" fontId="4" fillId="7" borderId="15" xfId="0" applyNumberFormat="1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/>
    </xf>
    <xf numFmtId="164" fontId="2" fillId="6" borderId="1" xfId="1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3" fontId="4" fillId="3" borderId="30" xfId="0" applyNumberFormat="1" applyFont="1" applyFill="1" applyBorder="1" applyAlignment="1">
      <alignment horizontal="center"/>
    </xf>
    <xf numFmtId="3" fontId="4" fillId="6" borderId="14" xfId="0" applyNumberFormat="1" applyFont="1" applyFill="1" applyBorder="1" applyAlignment="1">
      <alignment horizontal="center"/>
    </xf>
    <xf numFmtId="3" fontId="4" fillId="6" borderId="1" xfId="0" applyNumberFormat="1" applyFont="1" applyFill="1" applyBorder="1" applyAlignment="1">
      <alignment horizontal="center"/>
    </xf>
    <xf numFmtId="3" fontId="4" fillId="6" borderId="15" xfId="0" applyNumberFormat="1" applyFont="1" applyFill="1" applyBorder="1" applyAlignment="1">
      <alignment horizontal="center"/>
    </xf>
    <xf numFmtId="3" fontId="4" fillId="6" borderId="8" xfId="0" applyNumberFormat="1" applyFont="1" applyFill="1" applyBorder="1" applyAlignment="1">
      <alignment horizontal="center"/>
    </xf>
    <xf numFmtId="3" fontId="4" fillId="6" borderId="9" xfId="0" applyNumberFormat="1" applyFont="1" applyFill="1" applyBorder="1" applyAlignment="1">
      <alignment horizontal="center"/>
    </xf>
    <xf numFmtId="3" fontId="4" fillId="6" borderId="10" xfId="0" applyNumberFormat="1" applyFont="1" applyFill="1" applyBorder="1" applyAlignment="1">
      <alignment horizontal="center"/>
    </xf>
    <xf numFmtId="3" fontId="4" fillId="3" borderId="5" xfId="0" applyNumberFormat="1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3" fontId="4" fillId="3" borderId="15" xfId="0" applyNumberFormat="1" applyFont="1" applyFill="1" applyBorder="1" applyAlignment="1">
      <alignment horizontal="center"/>
    </xf>
    <xf numFmtId="3" fontId="4" fillId="3" borderId="11" xfId="0" applyNumberFormat="1" applyFont="1" applyFill="1" applyBorder="1" applyAlignment="1">
      <alignment horizontal="center"/>
    </xf>
    <xf numFmtId="3" fontId="4" fillId="3" borderId="9" xfId="0" applyNumberFormat="1" applyFont="1" applyFill="1" applyBorder="1" applyAlignment="1">
      <alignment horizontal="center"/>
    </xf>
    <xf numFmtId="3" fontId="4" fillId="3" borderId="10" xfId="0" applyNumberFormat="1" applyFont="1" applyFill="1" applyBorder="1" applyAlignment="1">
      <alignment horizontal="center"/>
    </xf>
    <xf numFmtId="3" fontId="4" fillId="6" borderId="25" xfId="0" applyNumberFormat="1" applyFont="1" applyFill="1" applyBorder="1" applyAlignment="1">
      <alignment horizontal="center"/>
    </xf>
    <xf numFmtId="3" fontId="4" fillId="6" borderId="26" xfId="0" applyNumberFormat="1" applyFont="1" applyFill="1" applyBorder="1" applyAlignment="1">
      <alignment horizontal="center"/>
    </xf>
    <xf numFmtId="3" fontId="4" fillId="6" borderId="4" xfId="0" applyNumberFormat="1" applyFont="1" applyFill="1" applyBorder="1" applyAlignment="1">
      <alignment horizontal="center"/>
    </xf>
    <xf numFmtId="3" fontId="4" fillId="6" borderId="23" xfId="0" applyNumberFormat="1" applyFont="1" applyFill="1" applyBorder="1" applyAlignment="1">
      <alignment horizontal="center"/>
    </xf>
    <xf numFmtId="3" fontId="4" fillId="6" borderId="11" xfId="0" applyNumberFormat="1" applyFont="1" applyFill="1" applyBorder="1" applyAlignment="1">
      <alignment horizontal="center"/>
    </xf>
    <xf numFmtId="3" fontId="4" fillId="6" borderId="5" xfId="0" applyNumberFormat="1" applyFont="1" applyFill="1" applyBorder="1" applyAlignment="1">
      <alignment horizontal="center"/>
    </xf>
    <xf numFmtId="164" fontId="2" fillId="6" borderId="1" xfId="1" applyNumberFormat="1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41" fontId="2" fillId="5" borderId="1" xfId="2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1" fontId="2" fillId="5" borderId="3" xfId="2" applyFont="1" applyFill="1" applyBorder="1" applyAlignment="1">
      <alignment horizontal="center" vertical="center" wrapText="1"/>
    </xf>
    <xf numFmtId="41" fontId="2" fillId="5" borderId="6" xfId="2" applyFont="1" applyFill="1" applyBorder="1" applyAlignment="1">
      <alignment horizontal="center" vertical="center" wrapText="1"/>
    </xf>
    <xf numFmtId="165" fontId="2" fillId="5" borderId="1" xfId="0" applyNumberFormat="1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/>
    </xf>
    <xf numFmtId="0" fontId="8" fillId="5" borderId="25" xfId="0" applyFont="1" applyFill="1" applyBorder="1" applyAlignment="1">
      <alignment horizontal="center"/>
    </xf>
    <xf numFmtId="0" fontId="8" fillId="5" borderId="26" xfId="0" applyFont="1" applyFill="1" applyBorder="1" applyAlignment="1">
      <alignment horizontal="center"/>
    </xf>
    <xf numFmtId="3" fontId="4" fillId="3" borderId="14" xfId="0" applyNumberFormat="1" applyFont="1" applyFill="1" applyBorder="1" applyAlignment="1">
      <alignment horizontal="center"/>
    </xf>
    <xf numFmtId="3" fontId="4" fillId="3" borderId="8" xfId="0" applyNumberFormat="1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</cellXfs>
  <cellStyles count="4">
    <cellStyle name="Comma" xfId="1" builtinId="3"/>
    <cellStyle name="Comma [0]" xfId="2" builtinId="6"/>
    <cellStyle name="Normal" xfId="0" builtinId="0"/>
    <cellStyle name="Style 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87"/>
  <sheetViews>
    <sheetView rightToLeft="1" tabSelected="1" zoomScale="50" zoomScaleNormal="5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I91" sqref="I91"/>
    </sheetView>
  </sheetViews>
  <sheetFormatPr defaultRowHeight="13.8" x14ac:dyDescent="0.25"/>
  <cols>
    <col min="1" max="2" width="8.8984375" style="10"/>
    <col min="3" max="3" width="13.796875" style="10" customWidth="1"/>
    <col min="6" max="6" width="28.8984375" customWidth="1"/>
    <col min="7" max="7" width="24.19921875" bestFit="1" customWidth="1"/>
    <col min="8" max="8" width="25.3984375" bestFit="1" customWidth="1"/>
    <col min="9" max="72" width="23.796875" customWidth="1"/>
  </cols>
  <sheetData>
    <row r="1" spans="1:72" s="10" customFormat="1" ht="24" customHeight="1" x14ac:dyDescent="0.25">
      <c r="A1" s="84" t="s">
        <v>0</v>
      </c>
      <c r="B1" s="84" t="s">
        <v>1</v>
      </c>
      <c r="C1" s="84" t="s">
        <v>58</v>
      </c>
      <c r="D1" s="84" t="s">
        <v>43</v>
      </c>
      <c r="E1" s="84"/>
      <c r="F1" s="84"/>
      <c r="G1" s="78" t="s">
        <v>55</v>
      </c>
      <c r="H1" s="78"/>
      <c r="I1" s="80" t="s">
        <v>9</v>
      </c>
      <c r="J1" s="80"/>
      <c r="K1" s="80"/>
      <c r="L1" s="80"/>
      <c r="M1" s="80"/>
      <c r="N1" s="80"/>
      <c r="O1" s="80"/>
      <c r="P1" s="80"/>
      <c r="Q1" s="73" t="s">
        <v>12</v>
      </c>
      <c r="R1" s="73"/>
      <c r="S1" s="73"/>
      <c r="T1" s="73"/>
      <c r="U1" s="73"/>
      <c r="V1" s="73"/>
      <c r="W1" s="73"/>
      <c r="X1" s="73"/>
      <c r="Y1" s="80" t="s">
        <v>13</v>
      </c>
      <c r="Z1" s="80"/>
      <c r="AA1" s="80"/>
      <c r="AB1" s="80"/>
      <c r="AC1" s="80"/>
      <c r="AD1" s="80"/>
      <c r="AE1" s="80"/>
      <c r="AF1" s="80"/>
      <c r="AG1" s="73" t="s">
        <v>41</v>
      </c>
      <c r="AH1" s="73"/>
      <c r="AI1" s="73"/>
      <c r="AJ1" s="73"/>
      <c r="AK1" s="73"/>
      <c r="AL1" s="73"/>
      <c r="AM1" s="73"/>
      <c r="AN1" s="73"/>
      <c r="AO1" s="80" t="s">
        <v>42</v>
      </c>
      <c r="AP1" s="80"/>
      <c r="AQ1" s="80"/>
      <c r="AR1" s="80"/>
      <c r="AS1" s="80"/>
      <c r="AT1" s="80"/>
      <c r="AU1" s="80"/>
      <c r="AV1" s="80"/>
      <c r="AW1" s="73" t="s">
        <v>59</v>
      </c>
      <c r="AX1" s="73"/>
      <c r="AY1" s="73"/>
      <c r="AZ1" s="73"/>
      <c r="BA1" s="73"/>
      <c r="BB1" s="73"/>
      <c r="BC1" s="73"/>
      <c r="BD1" s="73"/>
      <c r="BE1" s="80" t="s">
        <v>60</v>
      </c>
      <c r="BF1" s="80"/>
      <c r="BG1" s="80"/>
      <c r="BH1" s="80"/>
      <c r="BI1" s="80"/>
      <c r="BJ1" s="80"/>
      <c r="BK1" s="80"/>
      <c r="BL1" s="80"/>
      <c r="BM1" s="73" t="s">
        <v>61</v>
      </c>
      <c r="BN1" s="73"/>
      <c r="BO1" s="73"/>
      <c r="BP1" s="73"/>
      <c r="BQ1" s="73"/>
      <c r="BR1" s="73"/>
      <c r="BS1" s="73"/>
      <c r="BT1" s="73"/>
    </row>
    <row r="2" spans="1:72" s="10" customFormat="1" ht="23.4" customHeight="1" x14ac:dyDescent="0.25">
      <c r="A2" s="84"/>
      <c r="B2" s="84"/>
      <c r="C2" s="84"/>
      <c r="D2" s="84"/>
      <c r="E2" s="84"/>
      <c r="F2" s="84"/>
      <c r="G2" s="78"/>
      <c r="H2" s="78"/>
      <c r="I2" s="80"/>
      <c r="J2" s="80"/>
      <c r="K2" s="80"/>
      <c r="L2" s="80"/>
      <c r="M2" s="80"/>
      <c r="N2" s="80"/>
      <c r="O2" s="80"/>
      <c r="P2" s="80"/>
      <c r="Q2" s="73"/>
      <c r="R2" s="73"/>
      <c r="S2" s="73"/>
      <c r="T2" s="73"/>
      <c r="U2" s="73"/>
      <c r="V2" s="73"/>
      <c r="W2" s="73"/>
      <c r="X2" s="73"/>
      <c r="Y2" s="80"/>
      <c r="Z2" s="80"/>
      <c r="AA2" s="80"/>
      <c r="AB2" s="80"/>
      <c r="AC2" s="80"/>
      <c r="AD2" s="80"/>
      <c r="AE2" s="80"/>
      <c r="AF2" s="80"/>
      <c r="AG2" s="73"/>
      <c r="AH2" s="73"/>
      <c r="AI2" s="73"/>
      <c r="AJ2" s="73"/>
      <c r="AK2" s="73"/>
      <c r="AL2" s="73"/>
      <c r="AM2" s="73"/>
      <c r="AN2" s="73"/>
      <c r="AO2" s="80"/>
      <c r="AP2" s="80"/>
      <c r="AQ2" s="80"/>
      <c r="AR2" s="80"/>
      <c r="AS2" s="80"/>
      <c r="AT2" s="80"/>
      <c r="AU2" s="80"/>
      <c r="AV2" s="80"/>
      <c r="AW2" s="73"/>
      <c r="AX2" s="73"/>
      <c r="AY2" s="73"/>
      <c r="AZ2" s="73"/>
      <c r="BA2" s="73"/>
      <c r="BB2" s="73"/>
      <c r="BC2" s="73"/>
      <c r="BD2" s="73"/>
      <c r="BE2" s="80"/>
      <c r="BF2" s="80"/>
      <c r="BG2" s="80"/>
      <c r="BH2" s="80"/>
      <c r="BI2" s="80"/>
      <c r="BJ2" s="80"/>
      <c r="BK2" s="80"/>
      <c r="BL2" s="80"/>
      <c r="BM2" s="73"/>
      <c r="BN2" s="73"/>
      <c r="BO2" s="73"/>
      <c r="BP2" s="73"/>
      <c r="BQ2" s="73"/>
      <c r="BR2" s="73"/>
      <c r="BS2" s="73"/>
      <c r="BT2" s="73"/>
    </row>
    <row r="3" spans="1:72" s="10" customFormat="1" ht="23.4" customHeight="1" x14ac:dyDescent="0.25">
      <c r="A3" s="84"/>
      <c r="B3" s="84"/>
      <c r="C3" s="84"/>
      <c r="D3" s="84"/>
      <c r="E3" s="84"/>
      <c r="F3" s="84"/>
      <c r="G3" s="95" t="s">
        <v>54</v>
      </c>
      <c r="H3" s="95" t="s">
        <v>40</v>
      </c>
      <c r="I3" s="80" t="s">
        <v>5</v>
      </c>
      <c r="J3" s="80"/>
      <c r="K3" s="80" t="s">
        <v>6</v>
      </c>
      <c r="L3" s="80"/>
      <c r="M3" s="80" t="s">
        <v>7</v>
      </c>
      <c r="N3" s="80"/>
      <c r="O3" s="80" t="s">
        <v>8</v>
      </c>
      <c r="P3" s="80"/>
      <c r="Q3" s="73" t="s">
        <v>5</v>
      </c>
      <c r="R3" s="73"/>
      <c r="S3" s="73" t="s">
        <v>6</v>
      </c>
      <c r="T3" s="73"/>
      <c r="U3" s="73" t="s">
        <v>7</v>
      </c>
      <c r="V3" s="73"/>
      <c r="W3" s="73" t="s">
        <v>8</v>
      </c>
      <c r="X3" s="73"/>
      <c r="Y3" s="80" t="s">
        <v>5</v>
      </c>
      <c r="Z3" s="80"/>
      <c r="AA3" s="80" t="s">
        <v>6</v>
      </c>
      <c r="AB3" s="80"/>
      <c r="AC3" s="80" t="s">
        <v>7</v>
      </c>
      <c r="AD3" s="80"/>
      <c r="AE3" s="80" t="s">
        <v>8</v>
      </c>
      <c r="AF3" s="80"/>
      <c r="AG3" s="73" t="s">
        <v>5</v>
      </c>
      <c r="AH3" s="73"/>
      <c r="AI3" s="73" t="s">
        <v>6</v>
      </c>
      <c r="AJ3" s="73"/>
      <c r="AK3" s="73" t="s">
        <v>7</v>
      </c>
      <c r="AL3" s="73"/>
      <c r="AM3" s="73" t="s">
        <v>8</v>
      </c>
      <c r="AN3" s="73"/>
      <c r="AO3" s="80" t="s">
        <v>5</v>
      </c>
      <c r="AP3" s="80"/>
      <c r="AQ3" s="80" t="s">
        <v>6</v>
      </c>
      <c r="AR3" s="80"/>
      <c r="AS3" s="80" t="s">
        <v>7</v>
      </c>
      <c r="AT3" s="80"/>
      <c r="AU3" s="80" t="s">
        <v>8</v>
      </c>
      <c r="AV3" s="80"/>
      <c r="AW3" s="73" t="s">
        <v>62</v>
      </c>
      <c r="AX3" s="73"/>
      <c r="AY3" s="73" t="s">
        <v>6</v>
      </c>
      <c r="AZ3" s="73"/>
      <c r="BA3" s="73" t="s">
        <v>7</v>
      </c>
      <c r="BB3" s="73"/>
      <c r="BC3" s="73" t="s">
        <v>8</v>
      </c>
      <c r="BD3" s="73"/>
      <c r="BE3" s="80" t="s">
        <v>62</v>
      </c>
      <c r="BF3" s="80"/>
      <c r="BG3" s="80" t="s">
        <v>6</v>
      </c>
      <c r="BH3" s="80"/>
      <c r="BI3" s="80" t="s">
        <v>7</v>
      </c>
      <c r="BJ3" s="80"/>
      <c r="BK3" s="80" t="s">
        <v>8</v>
      </c>
      <c r="BL3" s="80"/>
      <c r="BM3" s="73" t="s">
        <v>62</v>
      </c>
      <c r="BN3" s="73"/>
      <c r="BO3" s="73" t="s">
        <v>6</v>
      </c>
      <c r="BP3" s="73"/>
      <c r="BQ3" s="73" t="s">
        <v>7</v>
      </c>
      <c r="BR3" s="73"/>
      <c r="BS3" s="73" t="s">
        <v>8</v>
      </c>
      <c r="BT3" s="73"/>
    </row>
    <row r="4" spans="1:72" s="10" customFormat="1" ht="23.4" x14ac:dyDescent="0.25">
      <c r="A4" s="84"/>
      <c r="B4" s="84"/>
      <c r="C4" s="84"/>
      <c r="D4" s="84"/>
      <c r="E4" s="84"/>
      <c r="F4" s="84"/>
      <c r="G4" s="95"/>
      <c r="H4" s="95"/>
      <c r="I4" s="51" t="s">
        <v>56</v>
      </c>
      <c r="J4" s="51" t="s">
        <v>57</v>
      </c>
      <c r="K4" s="51" t="s">
        <v>56</v>
      </c>
      <c r="L4" s="51" t="s">
        <v>57</v>
      </c>
      <c r="M4" s="51" t="s">
        <v>56</v>
      </c>
      <c r="N4" s="51" t="s">
        <v>57</v>
      </c>
      <c r="O4" s="51" t="s">
        <v>57</v>
      </c>
      <c r="P4" s="51" t="s">
        <v>56</v>
      </c>
      <c r="Q4" s="52" t="s">
        <v>56</v>
      </c>
      <c r="R4" s="52" t="s">
        <v>57</v>
      </c>
      <c r="S4" s="52" t="s">
        <v>56</v>
      </c>
      <c r="T4" s="52" t="s">
        <v>57</v>
      </c>
      <c r="U4" s="52" t="s">
        <v>56</v>
      </c>
      <c r="V4" s="52" t="s">
        <v>57</v>
      </c>
      <c r="W4" s="52" t="s">
        <v>56</v>
      </c>
      <c r="X4" s="52" t="s">
        <v>57</v>
      </c>
      <c r="Y4" s="51" t="s">
        <v>56</v>
      </c>
      <c r="Z4" s="51" t="s">
        <v>57</v>
      </c>
      <c r="AA4" s="51" t="s">
        <v>56</v>
      </c>
      <c r="AB4" s="51" t="s">
        <v>57</v>
      </c>
      <c r="AC4" s="51" t="s">
        <v>56</v>
      </c>
      <c r="AD4" s="51" t="s">
        <v>57</v>
      </c>
      <c r="AE4" s="51" t="s">
        <v>56</v>
      </c>
      <c r="AF4" s="51" t="s">
        <v>57</v>
      </c>
      <c r="AG4" s="52" t="s">
        <v>56</v>
      </c>
      <c r="AH4" s="52" t="s">
        <v>57</v>
      </c>
      <c r="AI4" s="52" t="s">
        <v>56</v>
      </c>
      <c r="AJ4" s="52" t="s">
        <v>57</v>
      </c>
      <c r="AK4" s="52" t="s">
        <v>56</v>
      </c>
      <c r="AL4" s="52" t="s">
        <v>57</v>
      </c>
      <c r="AM4" s="52" t="s">
        <v>56</v>
      </c>
      <c r="AN4" s="52" t="s">
        <v>57</v>
      </c>
      <c r="AO4" s="51" t="s">
        <v>56</v>
      </c>
      <c r="AP4" s="51" t="s">
        <v>57</v>
      </c>
      <c r="AQ4" s="51" t="s">
        <v>56</v>
      </c>
      <c r="AR4" s="51" t="s">
        <v>57</v>
      </c>
      <c r="AS4" s="51" t="s">
        <v>56</v>
      </c>
      <c r="AT4" s="51" t="s">
        <v>57</v>
      </c>
      <c r="AU4" s="51" t="s">
        <v>56</v>
      </c>
      <c r="AV4" s="51" t="s">
        <v>57</v>
      </c>
      <c r="AW4" s="52" t="s">
        <v>56</v>
      </c>
      <c r="AX4" s="52" t="s">
        <v>57</v>
      </c>
      <c r="AY4" s="52" t="s">
        <v>56</v>
      </c>
      <c r="AZ4" s="52" t="s">
        <v>57</v>
      </c>
      <c r="BA4" s="52" t="s">
        <v>56</v>
      </c>
      <c r="BB4" s="52" t="s">
        <v>57</v>
      </c>
      <c r="BC4" s="52" t="s">
        <v>56</v>
      </c>
      <c r="BD4" s="52" t="s">
        <v>57</v>
      </c>
      <c r="BE4" s="51" t="s">
        <v>56</v>
      </c>
      <c r="BF4" s="51" t="s">
        <v>57</v>
      </c>
      <c r="BG4" s="51" t="s">
        <v>56</v>
      </c>
      <c r="BH4" s="51" t="s">
        <v>57</v>
      </c>
      <c r="BI4" s="51" t="s">
        <v>56</v>
      </c>
      <c r="BJ4" s="51" t="s">
        <v>57</v>
      </c>
      <c r="BK4" s="51" t="s">
        <v>56</v>
      </c>
      <c r="BL4" s="51" t="s">
        <v>57</v>
      </c>
      <c r="BM4" s="52" t="s">
        <v>56</v>
      </c>
      <c r="BN4" s="52" t="s">
        <v>57</v>
      </c>
      <c r="BO4" s="52" t="s">
        <v>56</v>
      </c>
      <c r="BP4" s="52" t="s">
        <v>57</v>
      </c>
      <c r="BQ4" s="52" t="s">
        <v>56</v>
      </c>
      <c r="BR4" s="52" t="s">
        <v>57</v>
      </c>
      <c r="BS4" s="52" t="s">
        <v>56</v>
      </c>
      <c r="BT4" s="52" t="s">
        <v>57</v>
      </c>
    </row>
    <row r="5" spans="1:72" s="14" customFormat="1" ht="23.4" customHeight="1" x14ac:dyDescent="0.25">
      <c r="A5" s="79">
        <v>1</v>
      </c>
      <c r="B5" s="79" t="s">
        <v>3</v>
      </c>
      <c r="C5" s="93" t="s">
        <v>11</v>
      </c>
      <c r="D5" s="103" t="s">
        <v>49</v>
      </c>
      <c r="E5" s="104"/>
      <c r="F5" s="104"/>
      <c r="G5" s="11">
        <v>150000</v>
      </c>
      <c r="H5" s="11"/>
      <c r="I5" s="11"/>
      <c r="J5" s="11"/>
      <c r="K5" s="11"/>
      <c r="L5" s="13"/>
      <c r="M5" s="13"/>
      <c r="N5" s="11"/>
      <c r="O5" s="11"/>
      <c r="P5" s="11"/>
      <c r="Q5" s="11"/>
      <c r="R5" s="11"/>
      <c r="S5" s="11">
        <v>120000</v>
      </c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>
        <f>(G5*0.2)*0.95</f>
        <v>28500</v>
      </c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>
        <f>(G5*0.2)*0.05</f>
        <v>1500</v>
      </c>
      <c r="BR5" s="11"/>
      <c r="BS5" s="11"/>
      <c r="BT5" s="11"/>
    </row>
    <row r="6" spans="1:72" s="14" customFormat="1" ht="23.4" x14ac:dyDescent="0.25">
      <c r="A6" s="78"/>
      <c r="B6" s="78"/>
      <c r="C6" s="93"/>
      <c r="D6" s="87"/>
      <c r="E6" s="88"/>
      <c r="F6" s="88"/>
      <c r="G6" s="12"/>
      <c r="H6" s="12">
        <v>49725419080</v>
      </c>
      <c r="I6" s="12"/>
      <c r="J6" s="12"/>
      <c r="K6" s="12"/>
      <c r="L6" s="15"/>
      <c r="M6" s="15"/>
      <c r="N6" s="12">
        <f>H6*15%</f>
        <v>7458812862</v>
      </c>
      <c r="O6" s="12"/>
      <c r="P6" s="12"/>
      <c r="Q6" s="12"/>
      <c r="R6" s="12"/>
      <c r="S6" s="12"/>
      <c r="T6" s="12"/>
      <c r="U6" s="12"/>
      <c r="V6" s="12">
        <f>H6*10%</f>
        <v>4972541908</v>
      </c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>
        <f>(H6*0.75)*0.5</f>
        <v>18647032155</v>
      </c>
      <c r="BI6" s="12"/>
      <c r="BJ6" s="12"/>
      <c r="BK6" s="12"/>
      <c r="BL6" s="12">
        <f>(H6*0.75)*0.5</f>
        <v>18647032155</v>
      </c>
      <c r="BM6" s="12"/>
      <c r="BN6" s="12"/>
      <c r="BO6" s="12"/>
      <c r="BP6" s="12"/>
      <c r="BQ6" s="12"/>
      <c r="BR6" s="12"/>
      <c r="BS6" s="12"/>
      <c r="BT6" s="12"/>
    </row>
    <row r="7" spans="1:72" ht="24" customHeight="1" x14ac:dyDescent="0.25">
      <c r="A7" s="78">
        <v>2</v>
      </c>
      <c r="B7" s="78"/>
      <c r="C7" s="93"/>
      <c r="D7" s="91" t="s">
        <v>15</v>
      </c>
      <c r="E7" s="92"/>
      <c r="F7" s="92"/>
      <c r="G7" s="2">
        <v>73151</v>
      </c>
      <c r="H7" s="2"/>
      <c r="I7" s="2"/>
      <c r="J7" s="1"/>
      <c r="K7" s="1"/>
      <c r="L7" s="4"/>
      <c r="M7" s="7"/>
      <c r="N7" s="6"/>
      <c r="O7" s="1"/>
      <c r="P7" s="1"/>
      <c r="Q7" s="1"/>
      <c r="R7" s="1"/>
      <c r="S7" s="1">
        <f>G7*0.8</f>
        <v>58520.800000000003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>
        <f>(G7*0.2)*0.95</f>
        <v>13898.69</v>
      </c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>
        <f>(G7*0.2)*0.05</f>
        <v>731.5100000000001</v>
      </c>
      <c r="BR7" s="1"/>
      <c r="BS7" s="1"/>
      <c r="BT7" s="1"/>
    </row>
    <row r="8" spans="1:72" ht="24" customHeight="1" x14ac:dyDescent="0.25">
      <c r="A8" s="78"/>
      <c r="B8" s="78"/>
      <c r="C8" s="93"/>
      <c r="D8" s="91"/>
      <c r="E8" s="92"/>
      <c r="F8" s="92"/>
      <c r="G8" s="2"/>
      <c r="H8" s="2">
        <v>20047849081</v>
      </c>
      <c r="I8" s="2"/>
      <c r="J8" s="1"/>
      <c r="K8" s="1"/>
      <c r="L8" s="4"/>
      <c r="M8" s="7"/>
      <c r="N8" s="1">
        <f>H8*15%</f>
        <v>3007177362.1500001</v>
      </c>
      <c r="O8" s="1"/>
      <c r="P8" s="1"/>
      <c r="Q8" s="1"/>
      <c r="R8" s="1"/>
      <c r="S8" s="1"/>
      <c r="T8" s="1"/>
      <c r="U8" s="1"/>
      <c r="V8" s="1">
        <f>H8*10%</f>
        <v>2004784908.1000001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f>(0.75*H8)</f>
        <v>15035886810.75</v>
      </c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</row>
    <row r="9" spans="1:72" s="14" customFormat="1" ht="23.4" x14ac:dyDescent="0.25">
      <c r="A9" s="78">
        <v>3</v>
      </c>
      <c r="B9" s="78"/>
      <c r="C9" s="93"/>
      <c r="D9" s="87" t="s">
        <v>14</v>
      </c>
      <c r="E9" s="88"/>
      <c r="F9" s="88"/>
      <c r="G9" s="12">
        <f>107600+500</f>
        <v>108100</v>
      </c>
      <c r="H9" s="12"/>
      <c r="I9" s="12"/>
      <c r="J9" s="12"/>
      <c r="K9" s="12"/>
      <c r="L9" s="12"/>
      <c r="M9" s="12">
        <f>0.8*G9</f>
        <v>86480</v>
      </c>
      <c r="N9" s="16"/>
      <c r="O9" s="12"/>
      <c r="P9" s="12"/>
      <c r="Q9" s="12"/>
      <c r="R9" s="12"/>
      <c r="S9" s="12"/>
      <c r="T9" s="12"/>
      <c r="U9" s="12"/>
      <c r="V9" s="12"/>
      <c r="W9" s="12">
        <f>(G9*0.2)*0.95</f>
        <v>20539</v>
      </c>
      <c r="X9" s="12"/>
      <c r="Y9" s="12"/>
      <c r="Z9" s="12"/>
      <c r="AA9" s="12"/>
      <c r="AB9" s="12"/>
      <c r="AC9" s="12"/>
      <c r="AD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>
        <f>(G9*0.2)*0.05</f>
        <v>1081</v>
      </c>
      <c r="BR9" s="12"/>
      <c r="BS9" s="12"/>
      <c r="BT9" s="12"/>
    </row>
    <row r="10" spans="1:72" s="14" customFormat="1" ht="23.4" x14ac:dyDescent="0.25">
      <c r="A10" s="78"/>
      <c r="B10" s="78"/>
      <c r="C10" s="93"/>
      <c r="D10" s="87"/>
      <c r="E10" s="88"/>
      <c r="F10" s="88"/>
      <c r="G10" s="12"/>
      <c r="H10" s="12">
        <v>24996101408</v>
      </c>
      <c r="I10" s="12"/>
      <c r="J10" s="12"/>
      <c r="K10" s="12"/>
      <c r="L10" s="12"/>
      <c r="M10" s="12"/>
      <c r="N10" s="12">
        <f>H10*15%</f>
        <v>3749415211.1999998</v>
      </c>
      <c r="O10" s="12"/>
      <c r="P10" s="12"/>
      <c r="Q10" s="12"/>
      <c r="R10" s="12"/>
      <c r="S10" s="12"/>
      <c r="T10" s="12"/>
      <c r="U10" s="12"/>
      <c r="V10" s="12">
        <f>0.1*H10</f>
        <v>2499610140.8000002</v>
      </c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>
        <f>(H10*0.75)*0.5</f>
        <v>9373538028</v>
      </c>
      <c r="BO10" s="12"/>
      <c r="BP10" s="12">
        <f>(H10*0.75)*0.5</f>
        <v>9373538028</v>
      </c>
      <c r="BQ10" s="12"/>
      <c r="BR10" s="12"/>
      <c r="BS10" s="12"/>
      <c r="BT10" s="12"/>
    </row>
    <row r="11" spans="1:72" ht="23.4" customHeight="1" x14ac:dyDescent="0.25">
      <c r="A11" s="79">
        <v>4</v>
      </c>
      <c r="B11" s="78"/>
      <c r="C11" s="93"/>
      <c r="D11" s="91" t="s">
        <v>37</v>
      </c>
      <c r="E11" s="92"/>
      <c r="F11" s="92"/>
      <c r="G11" s="2">
        <f>132142+20100/2</f>
        <v>142192</v>
      </c>
      <c r="H11" s="2"/>
      <c r="I11" s="2"/>
      <c r="J11" s="2"/>
      <c r="K11" s="2"/>
      <c r="L11" s="3"/>
      <c r="M11" s="2"/>
      <c r="N11" s="4"/>
      <c r="O11" s="1"/>
      <c r="P11" s="1"/>
      <c r="Q11" s="1"/>
      <c r="R11" s="1"/>
      <c r="S11" s="1">
        <f>G11*0.8</f>
        <v>113753.60000000001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>
        <f>(G11*0.2)*0.95</f>
        <v>27016.48</v>
      </c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>
        <f>(G11*0.2)*0.05</f>
        <v>1421.92</v>
      </c>
      <c r="BR11" s="1"/>
      <c r="BS11" s="1"/>
      <c r="BT11" s="1"/>
    </row>
    <row r="12" spans="1:72" ht="23.4" x14ac:dyDescent="0.25">
      <c r="A12" s="78"/>
      <c r="B12" s="78"/>
      <c r="C12" s="93"/>
      <c r="D12" s="91"/>
      <c r="E12" s="92"/>
      <c r="F12" s="92"/>
      <c r="G12" s="2"/>
      <c r="H12" s="2">
        <v>10682639164</v>
      </c>
      <c r="I12" s="2"/>
      <c r="J12" s="2"/>
      <c r="K12" s="2"/>
      <c r="L12" s="3"/>
      <c r="M12" s="2"/>
      <c r="N12" s="1">
        <f>H12*15%</f>
        <v>1602395874.5999999</v>
      </c>
      <c r="O12" s="1"/>
      <c r="P12" s="1"/>
      <c r="Q12" s="1"/>
      <c r="R12" s="1"/>
      <c r="S12" s="1"/>
      <c r="T12" s="1"/>
      <c r="U12" s="1"/>
      <c r="V12" s="1">
        <f>0.1*H12</f>
        <v>1068263916.4000001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>
        <f>(H12*0.75)*0.5</f>
        <v>4005989686.5</v>
      </c>
      <c r="BI12" s="1"/>
      <c r="BJ12" s="1">
        <f>(H12*0.75)*0.5</f>
        <v>4005989686.5</v>
      </c>
      <c r="BK12" s="1"/>
      <c r="BL12" s="1"/>
      <c r="BM12" s="1"/>
      <c r="BN12" s="1"/>
      <c r="BO12" s="1"/>
      <c r="BP12" s="1"/>
      <c r="BQ12" s="1"/>
      <c r="BR12" s="1"/>
      <c r="BS12" s="1"/>
      <c r="BT12" s="1"/>
    </row>
    <row r="13" spans="1:72" s="14" customFormat="1" ht="23.4" customHeight="1" x14ac:dyDescent="0.25">
      <c r="A13" s="78">
        <v>5</v>
      </c>
      <c r="B13" s="78"/>
      <c r="C13" s="93"/>
      <c r="D13" s="87" t="s">
        <v>16</v>
      </c>
      <c r="E13" s="88"/>
      <c r="F13" s="88"/>
      <c r="G13" s="12">
        <v>10000</v>
      </c>
      <c r="H13" s="12"/>
      <c r="I13" s="12"/>
      <c r="J13" s="12"/>
      <c r="K13" s="12"/>
      <c r="L13" s="15"/>
      <c r="M13" s="12"/>
      <c r="N13" s="17"/>
      <c r="O13" s="12"/>
      <c r="P13" s="12"/>
      <c r="Q13" s="12"/>
      <c r="R13" s="12"/>
      <c r="S13" s="12">
        <f>G13*0.8</f>
        <v>8000</v>
      </c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f>(G13*0.2)*0.95</f>
        <v>1900</v>
      </c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>
        <f>(G13*0.2)*0.05</f>
        <v>100</v>
      </c>
      <c r="BR13" s="12"/>
      <c r="BS13" s="12"/>
      <c r="BT13" s="12"/>
    </row>
    <row r="14" spans="1:72" s="14" customFormat="1" ht="23.4" x14ac:dyDescent="0.25">
      <c r="A14" s="78"/>
      <c r="B14" s="78"/>
      <c r="C14" s="93"/>
      <c r="D14" s="87"/>
      <c r="E14" s="88"/>
      <c r="F14" s="88"/>
      <c r="G14" s="12"/>
      <c r="H14" s="12">
        <v>1335329895</v>
      </c>
      <c r="I14" s="12"/>
      <c r="J14" s="12"/>
      <c r="K14" s="12"/>
      <c r="L14" s="15"/>
      <c r="M14" s="12"/>
      <c r="N14" s="12">
        <f>H14*15%</f>
        <v>200299484.25</v>
      </c>
      <c r="O14" s="12"/>
      <c r="P14" s="12"/>
      <c r="Q14" s="12"/>
      <c r="R14" s="12"/>
      <c r="S14" s="12"/>
      <c r="T14" s="12"/>
      <c r="U14" s="12"/>
      <c r="V14" s="12">
        <f>0.1*H14</f>
        <v>133532989.5</v>
      </c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>
        <f>(H14*0.75)*1</f>
        <v>1001497421.25</v>
      </c>
      <c r="BS14" s="12"/>
      <c r="BT14" s="12"/>
    </row>
    <row r="15" spans="1:72" ht="23.4" customHeight="1" x14ac:dyDescent="0.25">
      <c r="A15" s="78">
        <v>6</v>
      </c>
      <c r="B15" s="78"/>
      <c r="C15" s="93"/>
      <c r="D15" s="91" t="s">
        <v>17</v>
      </c>
      <c r="E15" s="92"/>
      <c r="F15" s="92"/>
      <c r="G15" s="2">
        <v>45366</v>
      </c>
      <c r="H15" s="2"/>
      <c r="I15" s="2"/>
      <c r="J15" s="2"/>
      <c r="K15" s="2"/>
      <c r="L15" s="3"/>
      <c r="M15" s="2"/>
      <c r="N15" s="4"/>
      <c r="O15" s="1"/>
      <c r="P15" s="1"/>
      <c r="Q15" s="1"/>
      <c r="R15" s="1"/>
      <c r="S15" s="1">
        <f>G15*0.8</f>
        <v>36292.800000000003</v>
      </c>
      <c r="T15" s="1"/>
      <c r="U15" s="1"/>
      <c r="V15" s="1"/>
      <c r="W15" s="1"/>
      <c r="X15" s="1"/>
      <c r="Y15" s="1"/>
      <c r="Z15" s="1"/>
      <c r="AA15" s="1"/>
      <c r="AB15" s="1"/>
      <c r="AC15" s="1">
        <f>(G15*0.2)*0.95</f>
        <v>8619.5400000000009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>
        <f>(G15*0.2)*0.05</f>
        <v>453.66000000000008</v>
      </c>
      <c r="BR15" s="1"/>
      <c r="BS15" s="1"/>
      <c r="BT15" s="1"/>
    </row>
    <row r="16" spans="1:72" ht="23.4" customHeight="1" x14ac:dyDescent="0.25">
      <c r="A16" s="78"/>
      <c r="B16" s="78"/>
      <c r="C16" s="93"/>
      <c r="D16" s="91"/>
      <c r="E16" s="92"/>
      <c r="F16" s="92"/>
      <c r="G16" s="2"/>
      <c r="H16" s="2">
        <v>53805092503</v>
      </c>
      <c r="I16" s="2"/>
      <c r="J16" s="2"/>
      <c r="K16" s="2"/>
      <c r="L16" s="3"/>
      <c r="M16" s="2"/>
      <c r="N16" s="1">
        <f>H16*15%</f>
        <v>8070763875.4499998</v>
      </c>
      <c r="O16" s="1"/>
      <c r="P16" s="1"/>
      <c r="Q16" s="1"/>
      <c r="R16" s="1"/>
      <c r="S16" s="1"/>
      <c r="T16" s="1"/>
      <c r="U16" s="1"/>
      <c r="V16" s="1">
        <f>0.1*H16</f>
        <v>5380509250.3000002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>
        <f>(H16*0.75)*0.5</f>
        <v>20176909688.625</v>
      </c>
      <c r="BA16" s="1"/>
      <c r="BB16" s="1"/>
      <c r="BC16" s="1"/>
      <c r="BD16" s="1">
        <f>(H16*0.75)*0.5</f>
        <v>20176909688.625</v>
      </c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</row>
    <row r="17" spans="1:72" s="14" customFormat="1" ht="23.4" customHeight="1" x14ac:dyDescent="0.25">
      <c r="A17" s="79">
        <v>7</v>
      </c>
      <c r="B17" s="78"/>
      <c r="C17" s="93"/>
      <c r="D17" s="87" t="s">
        <v>36</v>
      </c>
      <c r="E17" s="88"/>
      <c r="F17" s="88"/>
      <c r="G17" s="12">
        <v>127840</v>
      </c>
      <c r="H17" s="12"/>
      <c r="I17" s="12"/>
      <c r="J17" s="12"/>
      <c r="K17" s="12"/>
      <c r="L17" s="15"/>
      <c r="M17" s="12"/>
      <c r="N17" s="17"/>
      <c r="O17" s="12"/>
      <c r="P17" s="12"/>
      <c r="Q17" s="12"/>
      <c r="R17" s="12"/>
      <c r="S17" s="12">
        <f>G17*0.8</f>
        <v>102272</v>
      </c>
      <c r="T17" s="12"/>
      <c r="U17" s="12"/>
      <c r="V17" s="12"/>
      <c r="W17" s="12"/>
      <c r="X17" s="12"/>
      <c r="Y17" s="12">
        <f>(G17*0.2)*0.95</f>
        <v>24289.599999999999</v>
      </c>
      <c r="Z17" s="12"/>
      <c r="AB17" s="12"/>
      <c r="AC17" s="12"/>
      <c r="AD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>
        <f>(G17*0.2)*0.05</f>
        <v>1278.4000000000001</v>
      </c>
      <c r="BR17" s="12"/>
      <c r="BS17" s="12"/>
      <c r="BT17" s="12"/>
    </row>
    <row r="18" spans="1:72" s="14" customFormat="1" ht="23.4" customHeight="1" x14ac:dyDescent="0.25">
      <c r="A18" s="78"/>
      <c r="B18" s="78"/>
      <c r="C18" s="93"/>
      <c r="D18" s="87"/>
      <c r="E18" s="88"/>
      <c r="F18" s="88"/>
      <c r="G18" s="12"/>
      <c r="H18" s="12">
        <v>15623731230</v>
      </c>
      <c r="I18" s="12"/>
      <c r="J18" s="12"/>
      <c r="K18" s="12"/>
      <c r="L18" s="15"/>
      <c r="M18" s="12"/>
      <c r="N18" s="12">
        <f>H18*15%</f>
        <v>2343559684.5</v>
      </c>
      <c r="O18" s="12"/>
      <c r="P18" s="12"/>
      <c r="Q18" s="12"/>
      <c r="R18" s="12"/>
      <c r="S18" s="12"/>
      <c r="T18" s="12"/>
      <c r="U18" s="12"/>
      <c r="V18" s="12">
        <f>H18*0.1</f>
        <v>1562373123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>
        <f>(H18*0.75)*0.2</f>
        <v>2343559684.5</v>
      </c>
      <c r="BC18" s="12"/>
      <c r="BD18" s="12">
        <f>(H18*0.75)*0.1</f>
        <v>1171779842.25</v>
      </c>
      <c r="BE18" s="12"/>
      <c r="BF18" s="12"/>
      <c r="BG18" s="12"/>
      <c r="BH18" s="12">
        <f>(H18*0.75)*0.2</f>
        <v>2343559684.5</v>
      </c>
      <c r="BI18" s="12"/>
      <c r="BJ18" s="12"/>
      <c r="BK18" s="12"/>
      <c r="BL18" s="12">
        <f>(H18*0.75)*0.3</f>
        <v>3515339526.75</v>
      </c>
      <c r="BM18" s="12"/>
      <c r="BN18" s="12">
        <f>(H18*0.75)*0.2</f>
        <v>2343559684.5</v>
      </c>
      <c r="BO18" s="12"/>
      <c r="BP18" s="12"/>
      <c r="BQ18" s="12"/>
      <c r="BR18" s="12"/>
      <c r="BS18" s="12"/>
      <c r="BT18" s="12"/>
    </row>
    <row r="19" spans="1:72" ht="23.4" customHeight="1" x14ac:dyDescent="0.25">
      <c r="A19" s="78">
        <v>8</v>
      </c>
      <c r="B19" s="78"/>
      <c r="C19" s="93"/>
      <c r="D19" s="91" t="s">
        <v>50</v>
      </c>
      <c r="E19" s="92"/>
      <c r="F19" s="92"/>
      <c r="G19" s="2">
        <f>132142+20100/2</f>
        <v>142192</v>
      </c>
      <c r="H19" s="2"/>
      <c r="I19" s="2"/>
      <c r="J19" s="2"/>
      <c r="K19" s="2"/>
      <c r="L19" s="3"/>
      <c r="M19" s="2"/>
      <c r="N19" s="4"/>
      <c r="O19" s="1"/>
      <c r="P19" s="1"/>
      <c r="Q19" s="1"/>
      <c r="R19" s="1"/>
      <c r="S19" s="1">
        <f>G19*0.8</f>
        <v>113753.60000000001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>
        <f>(G19*0.2)*0.95</f>
        <v>27016.48</v>
      </c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>
        <f>(G19*0.2)*0.05</f>
        <v>1421.92</v>
      </c>
      <c r="BR19" s="1"/>
      <c r="BS19" s="1"/>
      <c r="BT19" s="1"/>
    </row>
    <row r="20" spans="1:72" ht="23.4" customHeight="1" x14ac:dyDescent="0.25">
      <c r="A20" s="78"/>
      <c r="B20" s="78"/>
      <c r="C20" s="93"/>
      <c r="D20" s="91"/>
      <c r="E20" s="92"/>
      <c r="F20" s="92"/>
      <c r="G20" s="2"/>
      <c r="H20" s="2">
        <v>8011979372</v>
      </c>
      <c r="I20" s="2"/>
      <c r="J20" s="2"/>
      <c r="K20" s="2"/>
      <c r="L20" s="3"/>
      <c r="M20" s="2"/>
      <c r="N20" s="1">
        <f>H20*15%</f>
        <v>1201796905.8</v>
      </c>
      <c r="O20" s="1"/>
      <c r="P20" s="1"/>
      <c r="Q20" s="1"/>
      <c r="R20" s="1"/>
      <c r="S20" s="1"/>
      <c r="T20" s="1"/>
      <c r="U20" s="1"/>
      <c r="V20" s="1">
        <f>H20*0.1</f>
        <v>801197937.20000005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>
        <f>(H20*0.75)*1</f>
        <v>6008984529</v>
      </c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</row>
    <row r="21" spans="1:72" s="14" customFormat="1" ht="23.4" customHeight="1" x14ac:dyDescent="0.25">
      <c r="A21" s="78">
        <v>9</v>
      </c>
      <c r="B21" s="78"/>
      <c r="C21" s="93"/>
      <c r="D21" s="87" t="s">
        <v>38</v>
      </c>
      <c r="E21" s="88"/>
      <c r="F21" s="88"/>
      <c r="G21" s="12">
        <f>30244+1000</f>
        <v>31244</v>
      </c>
      <c r="H21" s="12"/>
      <c r="I21" s="12"/>
      <c r="J21" s="12"/>
      <c r="K21" s="12"/>
      <c r="L21" s="15"/>
      <c r="M21" s="12"/>
      <c r="N21" s="17"/>
      <c r="O21" s="12"/>
      <c r="P21" s="12"/>
      <c r="Q21" s="12"/>
      <c r="R21" s="12"/>
      <c r="S21" s="12">
        <f>G21*0.8</f>
        <v>24995.200000000001</v>
      </c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>
        <f>(G21*0.2)*0.95</f>
        <v>5936.36</v>
      </c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>
        <f>(G21*0.2)*0.05</f>
        <v>312.44000000000005</v>
      </c>
      <c r="BR21" s="12"/>
      <c r="BS21" s="12"/>
      <c r="BT21" s="12"/>
    </row>
    <row r="22" spans="1:72" s="14" customFormat="1" ht="23.4" customHeight="1" x14ac:dyDescent="0.25">
      <c r="A22" s="78"/>
      <c r="B22" s="78"/>
      <c r="C22" s="93"/>
      <c r="D22" s="87"/>
      <c r="E22" s="88"/>
      <c r="F22" s="88"/>
      <c r="G22" s="12"/>
      <c r="H22" s="12">
        <v>10415573185</v>
      </c>
      <c r="I22" s="12"/>
      <c r="J22" s="12"/>
      <c r="K22" s="12"/>
      <c r="L22" s="15"/>
      <c r="M22" s="12"/>
      <c r="N22" s="12">
        <f>H22*15%</f>
        <v>1562335977.75</v>
      </c>
      <c r="O22" s="12"/>
      <c r="P22" s="12"/>
      <c r="Q22" s="12"/>
      <c r="R22" s="12"/>
      <c r="S22" s="12"/>
      <c r="T22" s="12"/>
      <c r="U22" s="12"/>
      <c r="V22" s="12">
        <f>0.1*H22</f>
        <v>1041557318.5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>
        <f>(H22*0.75)*1</f>
        <v>7811679888.75</v>
      </c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</row>
    <row r="23" spans="1:72" ht="23.4" customHeight="1" x14ac:dyDescent="0.25">
      <c r="A23" s="79">
        <v>10</v>
      </c>
      <c r="B23" s="78"/>
      <c r="C23" s="93"/>
      <c r="D23" s="91" t="s">
        <v>39</v>
      </c>
      <c r="E23" s="92"/>
      <c r="F23" s="92"/>
      <c r="G23" s="2">
        <v>12098</v>
      </c>
      <c r="I23" s="2"/>
      <c r="J23" s="2"/>
      <c r="K23" s="2"/>
      <c r="L23" s="3"/>
      <c r="M23" s="2"/>
      <c r="N23" s="4"/>
      <c r="O23" s="1"/>
      <c r="P23" s="1"/>
      <c r="Q23" s="1"/>
      <c r="R23" s="1"/>
      <c r="S23" s="1">
        <f>G23*0.8</f>
        <v>9678.4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>
        <f>(G23*0.2)*0.95</f>
        <v>2298.62</v>
      </c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>
        <f>(G23*0.2)*0.05</f>
        <v>120.98</v>
      </c>
      <c r="BR23" s="1"/>
      <c r="BS23" s="1"/>
      <c r="BT23" s="1"/>
    </row>
    <row r="24" spans="1:72" ht="23.4" customHeight="1" x14ac:dyDescent="0.25">
      <c r="A24" s="78"/>
      <c r="B24" s="78"/>
      <c r="C24" s="93"/>
      <c r="D24" s="91"/>
      <c r="E24" s="92"/>
      <c r="F24" s="92"/>
      <c r="G24" s="2"/>
      <c r="H24" s="2">
        <v>4164955038</v>
      </c>
      <c r="I24" s="2"/>
      <c r="J24" s="2"/>
      <c r="K24" s="2"/>
      <c r="L24" s="3"/>
      <c r="M24" s="2"/>
      <c r="N24" s="1">
        <f>H24*15%</f>
        <v>624743255.69999993</v>
      </c>
      <c r="O24" s="1"/>
      <c r="P24" s="1"/>
      <c r="Q24" s="1"/>
      <c r="R24" s="1"/>
      <c r="S24" s="1"/>
      <c r="T24" s="1"/>
      <c r="U24" s="1"/>
      <c r="V24" s="1">
        <f>H24*0.1</f>
        <v>416495503.80000001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>
        <f>(H24*0.75)*1</f>
        <v>3123716278.5</v>
      </c>
      <c r="BS24" s="1"/>
      <c r="BT24" s="1"/>
    </row>
    <row r="25" spans="1:72" s="14" customFormat="1" ht="23.4" customHeight="1" x14ac:dyDescent="0.25">
      <c r="A25" s="78">
        <v>11</v>
      </c>
      <c r="B25" s="78"/>
      <c r="C25" s="93"/>
      <c r="D25" s="87" t="s">
        <v>18</v>
      </c>
      <c r="E25" s="88"/>
      <c r="F25" s="88"/>
      <c r="G25" s="12">
        <f>10081+1500</f>
        <v>11581</v>
      </c>
      <c r="H25" s="12"/>
      <c r="I25" s="12"/>
      <c r="J25" s="12"/>
      <c r="K25" s="12"/>
      <c r="L25" s="15"/>
      <c r="M25" s="12"/>
      <c r="N25" s="17"/>
      <c r="O25" s="12"/>
      <c r="P25" s="12"/>
      <c r="Q25" s="12"/>
      <c r="R25" s="12"/>
      <c r="S25" s="12">
        <f>G25*0.8</f>
        <v>9264.8000000000011</v>
      </c>
      <c r="T25" s="12"/>
      <c r="U25" s="12"/>
      <c r="V25" s="12"/>
      <c r="W25" s="12"/>
      <c r="X25" s="12"/>
      <c r="Y25" s="12"/>
      <c r="Z25" s="12"/>
      <c r="AA25" s="12">
        <f>(G25*0.2)*0.95</f>
        <v>2200.3900000000003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>
        <f>(G25*0.2)*0.05</f>
        <v>115.81000000000002</v>
      </c>
      <c r="BR25" s="12"/>
      <c r="BS25" s="12"/>
      <c r="BT25" s="12"/>
    </row>
    <row r="26" spans="1:72" s="14" customFormat="1" ht="23.4" customHeight="1" x14ac:dyDescent="0.25">
      <c r="A26" s="78"/>
      <c r="B26" s="78"/>
      <c r="C26" s="93"/>
      <c r="D26" s="87"/>
      <c r="E26" s="88"/>
      <c r="F26" s="88"/>
      <c r="G26" s="12"/>
      <c r="H26" s="12">
        <v>3471857728</v>
      </c>
      <c r="I26" s="12"/>
      <c r="J26" s="12"/>
      <c r="K26" s="12"/>
      <c r="L26" s="15"/>
      <c r="M26" s="12"/>
      <c r="N26" s="12">
        <f>H26*15%</f>
        <v>520778659.19999999</v>
      </c>
      <c r="O26" s="12"/>
      <c r="P26" s="12"/>
      <c r="Q26" s="12"/>
      <c r="R26" s="12"/>
      <c r="S26" s="12"/>
      <c r="T26" s="12"/>
      <c r="U26" s="12"/>
      <c r="V26" s="12">
        <f>0.1*H26</f>
        <v>347185772.80000001</v>
      </c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>
        <f>(H26*0.75)*1</f>
        <v>2603893296</v>
      </c>
      <c r="BO26" s="12"/>
      <c r="BP26" s="12"/>
      <c r="BQ26" s="12"/>
      <c r="BR26" s="12"/>
      <c r="BS26" s="12"/>
      <c r="BT26" s="12"/>
    </row>
    <row r="27" spans="1:72" ht="23.4" customHeight="1" x14ac:dyDescent="0.25">
      <c r="A27" s="78">
        <v>12</v>
      </c>
      <c r="B27" s="78"/>
      <c r="C27" s="93"/>
      <c r="D27" s="91" t="s">
        <v>19</v>
      </c>
      <c r="E27" s="92"/>
      <c r="F27" s="92"/>
      <c r="G27" s="2">
        <f>77627+5000</f>
        <v>82627</v>
      </c>
      <c r="H27" s="2"/>
      <c r="I27" s="2"/>
      <c r="J27" s="8"/>
      <c r="K27" s="8"/>
      <c r="L27" s="2"/>
      <c r="M27" s="2"/>
      <c r="N27" s="4"/>
      <c r="O27" s="1"/>
      <c r="P27" s="1"/>
      <c r="Q27" s="1"/>
      <c r="R27" s="1"/>
      <c r="S27" s="1">
        <f>G27*0.8</f>
        <v>66101.600000000006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>
        <f>(G27*0.2)*0.95</f>
        <v>15699.130000000001</v>
      </c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>
        <f>(G27*0.2)*0.05</f>
        <v>826.2700000000001</v>
      </c>
      <c r="BR27" s="1"/>
      <c r="BS27" s="1"/>
      <c r="BT27" s="1"/>
    </row>
    <row r="28" spans="1:72" ht="23.4" customHeight="1" x14ac:dyDescent="0.25">
      <c r="A28" s="78"/>
      <c r="B28" s="78"/>
      <c r="C28" s="93"/>
      <c r="D28" s="91"/>
      <c r="E28" s="92"/>
      <c r="F28" s="92"/>
      <c r="G28" s="2"/>
      <c r="H28" s="2">
        <v>16732401725</v>
      </c>
      <c r="I28" s="2"/>
      <c r="J28" s="8"/>
      <c r="K28" s="8"/>
      <c r="L28" s="2"/>
      <c r="M28" s="2"/>
      <c r="N28" s="1">
        <f>H28*15%</f>
        <v>2509860258.75</v>
      </c>
      <c r="O28" s="1"/>
      <c r="P28" s="1"/>
      <c r="Q28" s="1"/>
      <c r="R28" s="1"/>
      <c r="S28" s="1"/>
      <c r="T28" s="1"/>
      <c r="U28" s="1"/>
      <c r="V28" s="1">
        <f>H28*0.1</f>
        <v>1673240172.5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>
        <f>(H28*0.75)*0.5</f>
        <v>6274650646.875</v>
      </c>
      <c r="BA28" s="1"/>
      <c r="BB28" s="1"/>
      <c r="BC28" s="1"/>
      <c r="BD28" s="1">
        <f>(H28*0.75)*0.5</f>
        <v>6274650646.875</v>
      </c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</row>
    <row r="29" spans="1:72" s="14" customFormat="1" ht="23.4" customHeight="1" x14ac:dyDescent="0.25">
      <c r="A29" s="79">
        <v>13</v>
      </c>
      <c r="B29" s="78"/>
      <c r="C29" s="93"/>
      <c r="D29" s="87" t="s">
        <v>4</v>
      </c>
      <c r="E29" s="88"/>
      <c r="F29" s="88"/>
      <c r="G29" s="12">
        <f>9678+1500</f>
        <v>11178</v>
      </c>
      <c r="H29" s="12"/>
      <c r="I29" s="12"/>
      <c r="J29" s="12"/>
      <c r="K29" s="12"/>
      <c r="L29" s="15"/>
      <c r="M29" s="15"/>
      <c r="N29" s="17"/>
      <c r="O29" s="12"/>
      <c r="P29" s="12"/>
      <c r="Q29" s="12"/>
      <c r="R29" s="12"/>
      <c r="S29" s="12">
        <f>G29*0.8</f>
        <v>8942.4</v>
      </c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>
        <f>(G29*0.2)*0.95</f>
        <v>2123.8199999999997</v>
      </c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>
        <f>(G29*0.2)*0.05</f>
        <v>111.78</v>
      </c>
      <c r="BR29" s="12"/>
      <c r="BS29" s="12"/>
      <c r="BT29" s="12"/>
    </row>
    <row r="30" spans="1:72" s="14" customFormat="1" ht="23.4" customHeight="1" x14ac:dyDescent="0.25">
      <c r="A30" s="78"/>
      <c r="B30" s="78"/>
      <c r="C30" s="93"/>
      <c r="D30" s="87"/>
      <c r="E30" s="88"/>
      <c r="F30" s="88"/>
      <c r="G30" s="12"/>
      <c r="H30" s="12">
        <v>3334373156</v>
      </c>
      <c r="I30" s="12"/>
      <c r="J30" s="12"/>
      <c r="K30" s="12"/>
      <c r="L30" s="15"/>
      <c r="M30" s="15"/>
      <c r="N30" s="12">
        <f>H30*15%</f>
        <v>500155973.39999998</v>
      </c>
      <c r="O30" s="12"/>
      <c r="P30" s="12"/>
      <c r="Q30" s="12"/>
      <c r="R30" s="12"/>
      <c r="S30" s="12"/>
      <c r="T30" s="12"/>
      <c r="U30" s="12"/>
      <c r="V30" s="12">
        <f>H30*0.1</f>
        <v>333437315.60000002</v>
      </c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>
        <f>(H30*0.75)*0.5</f>
        <v>1250389933.5</v>
      </c>
      <c r="BA30" s="12"/>
      <c r="BB30" s="12"/>
      <c r="BC30" s="12"/>
      <c r="BD30" s="12">
        <f>(H30*0.75)*0.5</f>
        <v>1250389933.5</v>
      </c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</row>
    <row r="31" spans="1:72" ht="23.4" customHeight="1" x14ac:dyDescent="0.25">
      <c r="A31" s="78">
        <v>14</v>
      </c>
      <c r="B31" s="78"/>
      <c r="C31" s="93"/>
      <c r="D31" s="91" t="s">
        <v>20</v>
      </c>
      <c r="E31" s="92"/>
      <c r="F31" s="92"/>
      <c r="G31" s="2">
        <f>1551+150</f>
        <v>1701</v>
      </c>
      <c r="H31" s="2"/>
      <c r="I31" s="2"/>
      <c r="J31" s="2"/>
      <c r="K31" s="2"/>
      <c r="L31" s="3"/>
      <c r="M31" s="3"/>
      <c r="N31" s="4"/>
      <c r="O31" s="1"/>
      <c r="P31" s="1"/>
      <c r="Q31" s="1"/>
      <c r="R31" s="1"/>
      <c r="S31" s="1">
        <f>G31*0.8</f>
        <v>1360.8000000000002</v>
      </c>
      <c r="T31" s="1"/>
      <c r="U31" s="1"/>
      <c r="V31" s="1"/>
      <c r="W31" s="1"/>
      <c r="X31" s="1"/>
      <c r="Y31" s="1">
        <f>(G31*0.2)*0.95</f>
        <v>323.19000000000005</v>
      </c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>
        <f>(G31*0.2)*0.05</f>
        <v>17.010000000000002</v>
      </c>
      <c r="BR31" s="1"/>
      <c r="BS31" s="1"/>
      <c r="BT31" s="1"/>
    </row>
    <row r="32" spans="1:72" ht="23.4" x14ac:dyDescent="0.25">
      <c r="A32" s="78"/>
      <c r="B32" s="78"/>
      <c r="C32" s="93"/>
      <c r="D32" s="91"/>
      <c r="E32" s="92"/>
      <c r="F32" s="92"/>
      <c r="G32" s="2"/>
      <c r="H32" s="2">
        <v>534131958</v>
      </c>
      <c r="I32" s="2"/>
      <c r="J32" s="2"/>
      <c r="K32" s="2"/>
      <c r="L32" s="3"/>
      <c r="M32" s="3"/>
      <c r="N32" s="1">
        <f>H32*15%</f>
        <v>80119793.700000003</v>
      </c>
      <c r="O32" s="1"/>
      <c r="P32" s="1"/>
      <c r="Q32" s="1"/>
      <c r="R32" s="1"/>
      <c r="S32" s="1"/>
      <c r="T32" s="1"/>
      <c r="U32" s="1"/>
      <c r="V32" s="1">
        <f>H32*0.1</f>
        <v>53413195.800000004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>
        <f>(H32*0.75)*0.5</f>
        <v>200299484.25</v>
      </c>
      <c r="BK32" s="1"/>
      <c r="BL32" s="1">
        <f>(H32*0.75)*0.5</f>
        <v>200299484.25</v>
      </c>
      <c r="BM32" s="1"/>
      <c r="BN32" s="1"/>
      <c r="BO32" s="1"/>
      <c r="BP32" s="1"/>
      <c r="BQ32" s="1"/>
      <c r="BR32" s="1"/>
      <c r="BS32" s="1"/>
      <c r="BT32" s="1"/>
    </row>
    <row r="33" spans="1:72" s="14" customFormat="1" ht="23.4" customHeight="1" x14ac:dyDescent="0.25">
      <c r="A33" s="78">
        <v>15</v>
      </c>
      <c r="B33" s="78"/>
      <c r="C33" s="93"/>
      <c r="D33" s="87" t="s">
        <v>21</v>
      </c>
      <c r="E33" s="88"/>
      <c r="F33" s="88"/>
      <c r="G33" s="12">
        <f>4653+460</f>
        <v>5113</v>
      </c>
      <c r="H33" s="12"/>
      <c r="I33" s="12"/>
      <c r="J33" s="12"/>
      <c r="K33" s="12"/>
      <c r="L33" s="15"/>
      <c r="M33" s="15"/>
      <c r="N33" s="17"/>
      <c r="O33" s="12"/>
      <c r="P33" s="12"/>
      <c r="Q33" s="12"/>
      <c r="R33" s="12"/>
      <c r="S33" s="12">
        <f>G33*0.8</f>
        <v>4090.4</v>
      </c>
      <c r="T33" s="12"/>
      <c r="U33" s="12"/>
      <c r="V33" s="12"/>
      <c r="W33" s="12"/>
      <c r="X33" s="12"/>
      <c r="Y33" s="12"/>
      <c r="Z33" s="12"/>
      <c r="AA33" s="12">
        <f>(G33*0.2)*0.95</f>
        <v>971.47</v>
      </c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>
        <f>(G33*0.2)*0.05</f>
        <v>51.13</v>
      </c>
      <c r="BR33" s="12"/>
      <c r="BS33" s="12"/>
      <c r="BT33" s="12"/>
    </row>
    <row r="34" spans="1:72" s="14" customFormat="1" ht="23.4" x14ac:dyDescent="0.25">
      <c r="A34" s="78"/>
      <c r="B34" s="78"/>
      <c r="C34" s="93"/>
      <c r="D34" s="87"/>
      <c r="E34" s="88"/>
      <c r="F34" s="88"/>
      <c r="G34" s="12"/>
      <c r="H34" s="12">
        <v>1602395875</v>
      </c>
      <c r="I34" s="12"/>
      <c r="J34" s="12"/>
      <c r="K34" s="12"/>
      <c r="L34" s="15"/>
      <c r="M34" s="15"/>
      <c r="N34" s="12">
        <f>H34*15%</f>
        <v>240359381.25</v>
      </c>
      <c r="O34" s="12"/>
      <c r="P34" s="12"/>
      <c r="Q34" s="12"/>
      <c r="R34" s="12"/>
      <c r="S34" s="12"/>
      <c r="T34" s="12"/>
      <c r="U34" s="12"/>
      <c r="V34" s="12">
        <f>H34*0.1</f>
        <v>160239587.5</v>
      </c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>
        <f>(H34*0.75)*0.5</f>
        <v>600898453.125</v>
      </c>
      <c r="BK34" s="12"/>
      <c r="BL34" s="12">
        <f>(H34*0.75)*0.5</f>
        <v>600898453.125</v>
      </c>
      <c r="BM34" s="12"/>
      <c r="BN34" s="12"/>
      <c r="BO34" s="12"/>
      <c r="BP34" s="12"/>
      <c r="BQ34" s="12"/>
      <c r="BR34" s="12"/>
      <c r="BS34" s="12"/>
      <c r="BT34" s="12"/>
    </row>
    <row r="35" spans="1:72" ht="23.4" customHeight="1" x14ac:dyDescent="0.25">
      <c r="A35" s="79">
        <v>16</v>
      </c>
      <c r="B35" s="78"/>
      <c r="C35" s="93"/>
      <c r="D35" s="91" t="s">
        <v>22</v>
      </c>
      <c r="E35" s="92"/>
      <c r="F35" s="92"/>
      <c r="G35" s="2">
        <v>15510</v>
      </c>
      <c r="H35" s="2"/>
      <c r="I35" s="2"/>
      <c r="J35" s="2"/>
      <c r="K35" s="2"/>
      <c r="L35" s="3"/>
      <c r="M35" s="3"/>
      <c r="N35" s="4"/>
      <c r="O35" s="1"/>
      <c r="P35" s="1"/>
      <c r="Q35" s="1"/>
      <c r="R35" s="1"/>
      <c r="S35" s="1">
        <f>G35*0.8</f>
        <v>12408</v>
      </c>
      <c r="T35" s="1"/>
      <c r="U35" s="1"/>
      <c r="V35" s="1"/>
      <c r="W35" s="1"/>
      <c r="X35" s="1"/>
      <c r="Y35" s="1"/>
      <c r="Z35" s="1"/>
      <c r="AA35" s="1"/>
      <c r="AB35" s="1"/>
      <c r="AC35" s="1">
        <f>(G35*0.2)*0.95</f>
        <v>2946.8999999999996</v>
      </c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>
        <f>(G35*0.2)*0.05</f>
        <v>155.10000000000002</v>
      </c>
      <c r="BR35" s="1"/>
      <c r="BS35" s="1"/>
      <c r="BT35" s="1"/>
    </row>
    <row r="36" spans="1:72" ht="23.4" x14ac:dyDescent="0.25">
      <c r="A36" s="78"/>
      <c r="B36" s="78"/>
      <c r="C36" s="93"/>
      <c r="D36" s="91"/>
      <c r="E36" s="92"/>
      <c r="F36" s="92"/>
      <c r="G36" s="2"/>
      <c r="H36" s="2">
        <v>5341319582</v>
      </c>
      <c r="I36" s="2"/>
      <c r="J36" s="2"/>
      <c r="K36" s="2"/>
      <c r="L36" s="3"/>
      <c r="M36" s="3"/>
      <c r="N36" s="1">
        <f>H36*15%</f>
        <v>801197937.29999995</v>
      </c>
      <c r="O36" s="1"/>
      <c r="P36" s="1"/>
      <c r="Q36" s="1"/>
      <c r="R36" s="1"/>
      <c r="S36" s="1"/>
      <c r="T36" s="1"/>
      <c r="U36" s="1"/>
      <c r="V36" s="1">
        <f>H36*0.1</f>
        <v>534131958.20000005</v>
      </c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>
        <f>(H36*0.75)*1</f>
        <v>4005989686.5</v>
      </c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</row>
    <row r="37" spans="1:72" s="14" customFormat="1" ht="23.4" customHeight="1" x14ac:dyDescent="0.25">
      <c r="A37" s="78">
        <v>17</v>
      </c>
      <c r="B37" s="78"/>
      <c r="C37" s="93"/>
      <c r="D37" s="87" t="s">
        <v>47</v>
      </c>
      <c r="E37" s="88"/>
      <c r="F37" s="88"/>
      <c r="G37" s="12">
        <f>19389+3500</f>
        <v>22889</v>
      </c>
      <c r="H37" s="12"/>
      <c r="I37" s="12"/>
      <c r="J37" s="12"/>
      <c r="K37" s="12"/>
      <c r="L37" s="15"/>
      <c r="M37" s="15"/>
      <c r="N37" s="17"/>
      <c r="O37" s="12"/>
      <c r="P37" s="12"/>
      <c r="Q37" s="12"/>
      <c r="R37" s="12"/>
      <c r="S37" s="12">
        <f>G37*0.8</f>
        <v>18311.2</v>
      </c>
      <c r="T37" s="12"/>
      <c r="U37" s="12"/>
      <c r="V37" s="12"/>
      <c r="W37" s="12"/>
      <c r="X37" s="12"/>
      <c r="Y37" s="12">
        <f>(G37*0.2)*0.95</f>
        <v>4348.91</v>
      </c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>
        <f>(G37*0.2)*0.05</f>
        <v>228.89000000000001</v>
      </c>
      <c r="BR37" s="12"/>
      <c r="BS37" s="12"/>
      <c r="BT37" s="12"/>
    </row>
    <row r="38" spans="1:72" s="14" customFormat="1" ht="23.4" x14ac:dyDescent="0.25">
      <c r="A38" s="78"/>
      <c r="B38" s="78"/>
      <c r="C38" s="93"/>
      <c r="D38" s="87"/>
      <c r="E38" s="88"/>
      <c r="F38" s="88"/>
      <c r="G38" s="12"/>
      <c r="H38" s="12">
        <v>6676649478</v>
      </c>
      <c r="I38" s="12"/>
      <c r="J38" s="12"/>
      <c r="K38" s="12"/>
      <c r="L38" s="15"/>
      <c r="M38" s="15"/>
      <c r="N38" s="12">
        <f>H38*15%</f>
        <v>1001497421.6999999</v>
      </c>
      <c r="O38" s="12"/>
      <c r="P38" s="12"/>
      <c r="Q38" s="12"/>
      <c r="R38" s="12"/>
      <c r="S38" s="12"/>
      <c r="T38" s="12"/>
      <c r="U38" s="12"/>
      <c r="V38" s="12">
        <f>H38*0.1</f>
        <v>667664947.80000007</v>
      </c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>
        <f>(H38*0.75)*1</f>
        <v>5007487108.5</v>
      </c>
      <c r="BS38" s="12"/>
      <c r="BT38" s="12"/>
    </row>
    <row r="39" spans="1:72" ht="23.4" customHeight="1" x14ac:dyDescent="0.25">
      <c r="A39" s="78">
        <v>18</v>
      </c>
      <c r="B39" s="78"/>
      <c r="C39" s="93"/>
      <c r="D39" s="91" t="s">
        <v>46</v>
      </c>
      <c r="E39" s="92"/>
      <c r="F39" s="92"/>
      <c r="G39" s="2">
        <v>3500</v>
      </c>
      <c r="H39" s="2"/>
      <c r="I39" s="2"/>
      <c r="J39" s="2"/>
      <c r="K39" s="2"/>
      <c r="L39" s="2"/>
      <c r="M39" s="2"/>
      <c r="N39" s="2"/>
      <c r="O39" s="1"/>
      <c r="P39" s="1"/>
      <c r="Q39" s="1"/>
      <c r="R39" s="1"/>
      <c r="S39" s="1">
        <f>G39*0.8</f>
        <v>2800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>
        <f>(G39*0.2)*0.95</f>
        <v>665</v>
      </c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>
        <f>(G39*0.2)*0.05</f>
        <v>35</v>
      </c>
      <c r="BR39" s="1"/>
      <c r="BS39" s="1"/>
      <c r="BT39" s="1"/>
    </row>
    <row r="40" spans="1:72" ht="23.4" x14ac:dyDescent="0.25">
      <c r="A40" s="78"/>
      <c r="B40" s="78"/>
      <c r="C40" s="93"/>
      <c r="D40" s="91"/>
      <c r="E40" s="92"/>
      <c r="F40" s="92"/>
      <c r="G40" s="2"/>
      <c r="H40" s="2"/>
      <c r="I40" s="2"/>
      <c r="J40" s="2"/>
      <c r="K40" s="2"/>
      <c r="L40" s="2"/>
      <c r="M40" s="2"/>
      <c r="N40" s="1">
        <f>G40*15%</f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>
        <f>(H40*0.75)*0.5</f>
        <v>0</v>
      </c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</row>
    <row r="41" spans="1:72" s="14" customFormat="1" ht="23.4" customHeight="1" x14ac:dyDescent="0.25">
      <c r="A41" s="79">
        <v>19</v>
      </c>
      <c r="B41" s="78"/>
      <c r="C41" s="93"/>
      <c r="D41" s="87" t="s">
        <v>48</v>
      </c>
      <c r="E41" s="88"/>
      <c r="F41" s="88"/>
      <c r="G41" s="12">
        <v>2298</v>
      </c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>
        <f>G41*0.8</f>
        <v>1838.4</v>
      </c>
      <c r="T41" s="12"/>
      <c r="U41" s="12"/>
      <c r="V41" s="12"/>
      <c r="W41" s="12">
        <f>(G41*0.2)*0.95</f>
        <v>436.62</v>
      </c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>
        <f>(G41*0.2)*0.05</f>
        <v>22.980000000000004</v>
      </c>
      <c r="BR41" s="12"/>
      <c r="BS41" s="12"/>
      <c r="BT41" s="12"/>
    </row>
    <row r="42" spans="1:72" s="14" customFormat="1" ht="23.4" x14ac:dyDescent="0.25">
      <c r="A42" s="78"/>
      <c r="B42" s="78"/>
      <c r="C42" s="93"/>
      <c r="D42" s="87"/>
      <c r="E42" s="88"/>
      <c r="F42" s="88"/>
      <c r="G42" s="12"/>
      <c r="H42" s="12"/>
      <c r="I42" s="12"/>
      <c r="J42" s="12"/>
      <c r="K42" s="12"/>
      <c r="L42" s="12"/>
      <c r="M42" s="12"/>
      <c r="N42" s="12">
        <f>G42*15%</f>
        <v>0</v>
      </c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>
        <f>(H42*0.75)*0.5</f>
        <v>0</v>
      </c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</row>
    <row r="43" spans="1:72" s="10" customFormat="1" ht="23.4" customHeight="1" x14ac:dyDescent="0.25">
      <c r="A43" s="78">
        <v>20</v>
      </c>
      <c r="B43" s="78"/>
      <c r="C43" s="93"/>
      <c r="D43" s="85" t="s">
        <v>24</v>
      </c>
      <c r="E43" s="86"/>
      <c r="F43" s="86"/>
      <c r="G43" s="1">
        <v>53877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>
        <f>G43*0.8</f>
        <v>43101.600000000006</v>
      </c>
      <c r="T43" s="1"/>
      <c r="U43" s="1"/>
      <c r="V43" s="1"/>
      <c r="W43" s="1">
        <f>(G43*0.2)*0.95</f>
        <v>10236.630000000001</v>
      </c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>
        <f>(G43*0.2)*0.05</f>
        <v>538.7700000000001</v>
      </c>
      <c r="BR43" s="1"/>
      <c r="BS43" s="1"/>
      <c r="BT43" s="1"/>
    </row>
    <row r="44" spans="1:72" s="10" customFormat="1" ht="23.4" x14ac:dyDescent="0.25">
      <c r="A44" s="78"/>
      <c r="B44" s="78"/>
      <c r="C44" s="93"/>
      <c r="D44" s="85"/>
      <c r="E44" s="86"/>
      <c r="F44" s="86"/>
      <c r="G44" s="1"/>
      <c r="H44" s="1">
        <v>10530631018</v>
      </c>
      <c r="I44" s="1"/>
      <c r="J44" s="1"/>
      <c r="K44" s="1"/>
      <c r="L44" s="1"/>
      <c r="M44" s="1"/>
      <c r="N44" s="1">
        <f>H44*15%</f>
        <v>1579594652.7</v>
      </c>
      <c r="O44" s="1"/>
      <c r="P44" s="1"/>
      <c r="Q44" s="1"/>
      <c r="R44" s="1"/>
      <c r="S44" s="1"/>
      <c r="T44" s="1"/>
      <c r="U44" s="1"/>
      <c r="V44" s="1">
        <f>H44*0.1</f>
        <v>1053063101.8000001</v>
      </c>
      <c r="W44" s="1"/>
      <c r="X44" s="1"/>
      <c r="Y44" s="1"/>
      <c r="Z44" s="1"/>
      <c r="AA44" s="1"/>
      <c r="AB44" s="1"/>
      <c r="AC44" s="1"/>
      <c r="AD44" s="1">
        <f>(H44*0.75)*0.3</f>
        <v>2369391979.0499997</v>
      </c>
      <c r="AE44" s="1"/>
      <c r="AF44" s="1">
        <f>(H44*0.75)*0.15</f>
        <v>1184695989.5249999</v>
      </c>
      <c r="AG44" s="1"/>
      <c r="AH44" s="1">
        <f>(H44*0.75)*0.15</f>
        <v>1184695989.5249999</v>
      </c>
      <c r="AI44" s="1"/>
      <c r="AJ44" s="1">
        <f>(H44*0.75)*0.3</f>
        <v>2369391979.0499997</v>
      </c>
      <c r="AK44" s="1"/>
      <c r="AL44" s="1">
        <f>(H44*0.75)*0.1</f>
        <v>789797326.35000002</v>
      </c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</row>
    <row r="45" spans="1:72" s="14" customFormat="1" ht="23.4" customHeight="1" x14ac:dyDescent="0.25">
      <c r="A45" s="78">
        <v>21</v>
      </c>
      <c r="B45" s="78"/>
      <c r="C45" s="93"/>
      <c r="D45" s="87" t="s">
        <v>63</v>
      </c>
      <c r="E45" s="88"/>
      <c r="F45" s="88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>
        <f>(G45*0.2)*0.95</f>
        <v>0</v>
      </c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>
        <f>(G45*0.2)*0.05</f>
        <v>0</v>
      </c>
      <c r="BR45" s="12"/>
      <c r="BS45" s="12"/>
      <c r="BT45" s="12"/>
    </row>
    <row r="46" spans="1:72" s="14" customFormat="1" ht="23.4" customHeight="1" x14ac:dyDescent="0.25">
      <c r="A46" s="78"/>
      <c r="B46" s="78"/>
      <c r="C46" s="93"/>
      <c r="D46" s="87"/>
      <c r="E46" s="88"/>
      <c r="F46" s="88"/>
      <c r="G46" s="12"/>
      <c r="H46" s="12">
        <v>4786650463</v>
      </c>
      <c r="I46" s="12"/>
      <c r="J46" s="12"/>
      <c r="K46" s="12"/>
      <c r="L46" s="12"/>
      <c r="M46" s="12"/>
      <c r="N46" s="12">
        <f>H46*15%</f>
        <v>717997569.44999993</v>
      </c>
      <c r="O46" s="12"/>
      <c r="P46" s="12"/>
      <c r="Q46" s="12"/>
      <c r="R46" s="12"/>
      <c r="S46" s="12"/>
      <c r="T46" s="12"/>
      <c r="U46" s="12"/>
      <c r="V46" s="12">
        <f>0.1*H46</f>
        <v>478665046.30000001</v>
      </c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>
        <f>(H46*0.75)*0.5</f>
        <v>1794993923.625</v>
      </c>
      <c r="AY46" s="12"/>
      <c r="AZ46" s="12">
        <f>(H46*0.75)*0.5</f>
        <v>1794993923.625</v>
      </c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</row>
    <row r="47" spans="1:72" s="10" customFormat="1" ht="23.4" customHeight="1" x14ac:dyDescent="0.25">
      <c r="A47" s="79">
        <v>22</v>
      </c>
      <c r="B47" s="78"/>
      <c r="C47" s="93"/>
      <c r="D47" s="85" t="s">
        <v>25</v>
      </c>
      <c r="E47" s="86"/>
      <c r="F47" s="86"/>
      <c r="G47" s="1">
        <v>2449</v>
      </c>
      <c r="H47" s="1"/>
      <c r="I47" s="1"/>
      <c r="J47" s="1"/>
      <c r="K47" s="1"/>
      <c r="L47" s="1"/>
      <c r="M47" s="1"/>
      <c r="N47" s="1"/>
      <c r="O47" s="1"/>
      <c r="P47" s="1">
        <f>0.8*G47</f>
        <v>1959.2</v>
      </c>
      <c r="Q47" s="1">
        <f>(G47*0.2)*0.95</f>
        <v>465.31</v>
      </c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>
        <f>(G47*0.2)*0.05</f>
        <v>24.490000000000002</v>
      </c>
      <c r="BR47" s="1"/>
      <c r="BS47" s="1"/>
      <c r="BT47" s="1"/>
    </row>
    <row r="48" spans="1:72" s="10" customFormat="1" ht="23.4" x14ac:dyDescent="0.25">
      <c r="A48" s="78"/>
      <c r="B48" s="78"/>
      <c r="C48" s="93"/>
      <c r="D48" s="85"/>
      <c r="E48" s="86"/>
      <c r="F48" s="86"/>
      <c r="G48" s="1"/>
      <c r="H48" s="1">
        <v>478665046</v>
      </c>
      <c r="I48" s="1"/>
      <c r="J48" s="1"/>
      <c r="K48" s="1"/>
      <c r="L48" s="1"/>
      <c r="M48" s="1"/>
      <c r="N48" s="1">
        <f>H48*15%</f>
        <v>71799756.899999991</v>
      </c>
      <c r="O48" s="1"/>
      <c r="P48" s="1"/>
      <c r="Q48" s="1"/>
      <c r="R48" s="1">
        <f>H48*0.1</f>
        <v>47866504.600000001</v>
      </c>
      <c r="S48" s="1"/>
      <c r="T48" s="1">
        <f>(H48*0.75)*1</f>
        <v>358998784.5</v>
      </c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</row>
    <row r="49" spans="1:72" s="14" customFormat="1" ht="23.4" customHeight="1" x14ac:dyDescent="0.25">
      <c r="A49" s="78">
        <v>23</v>
      </c>
      <c r="B49" s="78"/>
      <c r="C49" s="93"/>
      <c r="D49" s="87" t="s">
        <v>26</v>
      </c>
      <c r="E49" s="88"/>
      <c r="F49" s="88"/>
      <c r="G49" s="12">
        <v>0</v>
      </c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>
        <f>(G49*0.2)*0.95</f>
        <v>0</v>
      </c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>
        <f>(G49*0.2)*0.05</f>
        <v>0</v>
      </c>
      <c r="BR49" s="12"/>
      <c r="BS49" s="12"/>
      <c r="BT49" s="12"/>
    </row>
    <row r="50" spans="1:72" s="14" customFormat="1" ht="23.4" x14ac:dyDescent="0.25">
      <c r="A50" s="78"/>
      <c r="B50" s="78"/>
      <c r="C50" s="93"/>
      <c r="D50" s="87"/>
      <c r="E50" s="88"/>
      <c r="F50" s="88"/>
      <c r="G50" s="12"/>
      <c r="H50" s="12">
        <v>13243066280</v>
      </c>
      <c r="I50" s="12"/>
      <c r="J50" s="12"/>
      <c r="K50" s="12"/>
      <c r="L50" s="12"/>
      <c r="M50" s="12"/>
      <c r="N50" s="12">
        <f>H50*15%</f>
        <v>1986459942</v>
      </c>
      <c r="O50" s="12"/>
      <c r="P50" s="12"/>
      <c r="Q50" s="12"/>
      <c r="R50" s="12">
        <f>H50*0.1</f>
        <v>1324306628</v>
      </c>
      <c r="S50" s="12"/>
      <c r="T50" s="12"/>
      <c r="U50" s="12"/>
      <c r="V50" s="12">
        <f>((H50*0.75)*1)</f>
        <v>9932299710</v>
      </c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</row>
    <row r="51" spans="1:72" s="10" customFormat="1" ht="23.4" customHeight="1" x14ac:dyDescent="0.25">
      <c r="A51" s="78">
        <v>24</v>
      </c>
      <c r="B51" s="78"/>
      <c r="C51" s="93"/>
      <c r="D51" s="85" t="s">
        <v>27</v>
      </c>
      <c r="E51" s="86"/>
      <c r="F51" s="86"/>
      <c r="G51" s="1">
        <v>5715</v>
      </c>
      <c r="H51" s="1"/>
      <c r="I51" s="1"/>
      <c r="J51" s="1"/>
      <c r="K51" s="1"/>
      <c r="L51" s="1"/>
      <c r="M51" s="1"/>
      <c r="N51" s="1"/>
      <c r="O51" s="1"/>
      <c r="P51" s="1">
        <f>0.8*G51</f>
        <v>4572</v>
      </c>
      <c r="Q51" s="1">
        <f>(G51*0.2)*0.95</f>
        <v>1085.8499999999999</v>
      </c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>
        <f>(G51*0.2)*0.05</f>
        <v>57.150000000000006</v>
      </c>
      <c r="BR51" s="1"/>
      <c r="BS51" s="1"/>
      <c r="BT51" s="1"/>
    </row>
    <row r="52" spans="1:72" s="10" customFormat="1" ht="23.4" x14ac:dyDescent="0.25">
      <c r="A52" s="78"/>
      <c r="B52" s="78"/>
      <c r="C52" s="93"/>
      <c r="D52" s="85"/>
      <c r="E52" s="86"/>
      <c r="F52" s="86"/>
      <c r="G52" s="1"/>
      <c r="H52" s="1">
        <v>1116885106</v>
      </c>
      <c r="I52" s="1"/>
      <c r="J52" s="1"/>
      <c r="K52" s="1"/>
      <c r="L52" s="1"/>
      <c r="M52" s="1"/>
      <c r="N52" s="1">
        <f>H52*15%</f>
        <v>167532765.90000001</v>
      </c>
      <c r="O52" s="1"/>
      <c r="P52" s="1"/>
      <c r="Q52" s="1"/>
      <c r="R52" s="1">
        <f>0.1*H52</f>
        <v>111688510.60000001</v>
      </c>
      <c r="S52" s="1"/>
      <c r="T52" s="1">
        <f>(H52*0.75)*1</f>
        <v>837663829.5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</row>
    <row r="53" spans="1:72" s="14" customFormat="1" ht="23.4" customHeight="1" x14ac:dyDescent="0.25">
      <c r="A53" s="78">
        <v>25</v>
      </c>
      <c r="B53" s="78"/>
      <c r="C53" s="93"/>
      <c r="D53" s="87" t="s">
        <v>28</v>
      </c>
      <c r="E53" s="88"/>
      <c r="F53" s="88"/>
      <c r="G53" s="12">
        <v>4082</v>
      </c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>
        <f>0.8*G53</f>
        <v>3265.6000000000004</v>
      </c>
      <c r="T53" s="12"/>
      <c r="U53" s="12"/>
      <c r="V53" s="12"/>
      <c r="W53" s="12">
        <f>(G53*0.2)*0.95</f>
        <v>775.58</v>
      </c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>
        <f>(G53*0.2)*0.05</f>
        <v>40.820000000000007</v>
      </c>
      <c r="BR53" s="12"/>
      <c r="BS53" s="12"/>
      <c r="BT53" s="12"/>
    </row>
    <row r="54" spans="1:72" s="14" customFormat="1" ht="23.4" x14ac:dyDescent="0.25">
      <c r="A54" s="78"/>
      <c r="B54" s="78"/>
      <c r="C54" s="93"/>
      <c r="D54" s="87"/>
      <c r="E54" s="88"/>
      <c r="F54" s="88"/>
      <c r="G54" s="12"/>
      <c r="H54" s="12">
        <v>797775077</v>
      </c>
      <c r="I54" s="12"/>
      <c r="J54" s="12"/>
      <c r="K54" s="12"/>
      <c r="L54" s="12"/>
      <c r="M54" s="12"/>
      <c r="N54" s="12">
        <f>H54*15%</f>
        <v>119666261.55</v>
      </c>
      <c r="O54" s="12"/>
      <c r="P54" s="12"/>
      <c r="Q54" s="12"/>
      <c r="R54" s="12"/>
      <c r="S54" s="12"/>
      <c r="T54" s="12"/>
      <c r="U54" s="12"/>
      <c r="V54" s="12">
        <f>0.1*H54</f>
        <v>79777507.700000003</v>
      </c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>
        <f>(H54*0.75)*0.5</f>
        <v>299165653.875</v>
      </c>
      <c r="AM54" s="12"/>
      <c r="AN54" s="12"/>
      <c r="AO54" s="12"/>
      <c r="AP54" s="12"/>
      <c r="AQ54" s="12"/>
      <c r="AR54" s="12">
        <f>(H54*0.75)*0.5</f>
        <v>299165653.875</v>
      </c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</row>
    <row r="55" spans="1:72" s="10" customFormat="1" ht="23.4" customHeight="1" x14ac:dyDescent="0.25">
      <c r="A55" s="78">
        <v>26</v>
      </c>
      <c r="B55" s="78"/>
      <c r="C55" s="93"/>
      <c r="D55" s="85" t="s">
        <v>64</v>
      </c>
      <c r="E55" s="86"/>
      <c r="F55" s="86"/>
      <c r="G55" s="1">
        <v>41142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>
        <f>0.8*G55</f>
        <v>32913.599999999999</v>
      </c>
      <c r="T55" s="1"/>
      <c r="U55" s="1"/>
      <c r="V55" s="1"/>
      <c r="W55" s="1"/>
      <c r="X55" s="1"/>
      <c r="Y55" s="1"/>
      <c r="Z55" s="1"/>
      <c r="AA55" s="1"/>
      <c r="AB55" s="1"/>
      <c r="AC55" s="1">
        <f>(G55*0.2)*0.95</f>
        <v>7816.98</v>
      </c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>
        <f>(G55*0.2)*0.05</f>
        <v>411.42</v>
      </c>
      <c r="BR55" s="1"/>
      <c r="BS55" s="1"/>
      <c r="BT55" s="1"/>
    </row>
    <row r="56" spans="1:72" s="10" customFormat="1" ht="23.4" x14ac:dyDescent="0.25">
      <c r="A56" s="78"/>
      <c r="B56" s="78"/>
      <c r="C56" s="93"/>
      <c r="D56" s="85"/>
      <c r="E56" s="86"/>
      <c r="F56" s="86"/>
      <c r="G56" s="1"/>
      <c r="H56" s="1">
        <v>8041572778</v>
      </c>
      <c r="I56" s="1"/>
      <c r="J56" s="1"/>
      <c r="K56" s="1"/>
      <c r="L56" s="1"/>
      <c r="M56" s="1"/>
      <c r="N56" s="1">
        <f>H56*15%</f>
        <v>1206235916.7</v>
      </c>
      <c r="O56" s="1"/>
      <c r="P56" s="1"/>
      <c r="Q56" s="1"/>
      <c r="R56" s="1"/>
      <c r="S56" s="1"/>
      <c r="T56" s="1"/>
      <c r="U56" s="1"/>
      <c r="V56" s="1">
        <f>H56*0.1</f>
        <v>804157277.80000007</v>
      </c>
      <c r="W56" s="1"/>
      <c r="X56" s="1"/>
      <c r="Y56" s="1"/>
      <c r="Z56" s="1"/>
      <c r="AA56" s="1"/>
      <c r="AB56" s="1"/>
      <c r="AC56" s="1"/>
      <c r="AD56" s="1">
        <f>(H56*0.75)*0.2</f>
        <v>1206235916.7</v>
      </c>
      <c r="AE56" s="1"/>
      <c r="AF56" s="1"/>
      <c r="AG56" s="1"/>
      <c r="AH56" s="1"/>
      <c r="AI56" s="1"/>
      <c r="AJ56" s="1">
        <f>(H56*0.75)*0.2</f>
        <v>1206235916.7</v>
      </c>
      <c r="AK56" s="1"/>
      <c r="AL56" s="1"/>
      <c r="AM56" s="1"/>
      <c r="AN56" s="1">
        <f>(H56*0.75)*0.1</f>
        <v>603117958.35000002</v>
      </c>
      <c r="AO56" s="1"/>
      <c r="AP56" s="1"/>
      <c r="AQ56" s="1"/>
      <c r="AR56" s="1">
        <f>(H56*0.75)*0.15</f>
        <v>904676937.52499998</v>
      </c>
      <c r="AS56" s="1"/>
      <c r="AT56" s="1"/>
      <c r="AU56" s="1"/>
      <c r="AV56" s="1"/>
      <c r="AW56" s="1"/>
      <c r="AX56" s="1">
        <f>(H56*0.75)*0.15</f>
        <v>904676937.52499998</v>
      </c>
      <c r="AY56" s="1"/>
      <c r="AZ56" s="1"/>
      <c r="BA56" s="1"/>
      <c r="BB56" s="1"/>
      <c r="BC56" s="1"/>
      <c r="BD56" s="1">
        <f>(H56*0.75)*0.1</f>
        <v>603117958.35000002</v>
      </c>
      <c r="BE56" s="1"/>
      <c r="BF56" s="1"/>
      <c r="BG56" s="1"/>
      <c r="BH56" s="1">
        <f>(H56*0.75)*0.1</f>
        <v>603117958.35000002</v>
      </c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</row>
    <row r="57" spans="1:72" s="14" customFormat="1" ht="23.4" customHeight="1" x14ac:dyDescent="0.25">
      <c r="A57" s="78">
        <v>27</v>
      </c>
      <c r="B57" s="78"/>
      <c r="C57" s="93"/>
      <c r="D57" s="87" t="s">
        <v>29</v>
      </c>
      <c r="E57" s="88"/>
      <c r="F57" s="88"/>
      <c r="G57" s="12">
        <v>9796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>
        <f>0.8*G57</f>
        <v>7836.8</v>
      </c>
      <c r="T57" s="12"/>
      <c r="U57" s="12"/>
      <c r="V57" s="12"/>
      <c r="W57" s="12"/>
      <c r="X57" s="12"/>
      <c r="Y57" s="12"/>
      <c r="Z57" s="12"/>
      <c r="AA57" s="12"/>
      <c r="AB57" s="12"/>
      <c r="AC57" s="12">
        <f>(G57*0.2)*0.95</f>
        <v>1861.24</v>
      </c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>
        <f>(G57*0.2)*0.05</f>
        <v>97.960000000000008</v>
      </c>
      <c r="BR57" s="12"/>
      <c r="BS57" s="12"/>
      <c r="BT57" s="12"/>
    </row>
    <row r="58" spans="1:72" s="14" customFormat="1" ht="23.4" x14ac:dyDescent="0.25">
      <c r="A58" s="78"/>
      <c r="B58" s="78"/>
      <c r="C58" s="93"/>
      <c r="D58" s="87"/>
      <c r="E58" s="88"/>
      <c r="F58" s="88"/>
      <c r="G58" s="12"/>
      <c r="H58" s="12">
        <v>1914660186</v>
      </c>
      <c r="I58" s="12"/>
      <c r="J58" s="12"/>
      <c r="K58" s="12"/>
      <c r="L58" s="12"/>
      <c r="M58" s="12"/>
      <c r="N58" s="12">
        <f>H58*15%</f>
        <v>287199027.89999998</v>
      </c>
      <c r="O58" s="12"/>
      <c r="P58" s="12"/>
      <c r="Q58" s="12"/>
      <c r="R58" s="12"/>
      <c r="S58" s="12"/>
      <c r="T58" s="12"/>
      <c r="U58" s="12"/>
      <c r="V58" s="12">
        <f>0.1*H58+((H58*0.75)*0.5)</f>
        <v>909463588.35000002</v>
      </c>
      <c r="W58" s="12"/>
      <c r="X58" s="12"/>
      <c r="Y58" s="12"/>
      <c r="Z58" s="12"/>
      <c r="AA58" s="12"/>
      <c r="AB58" s="12">
        <f>(H58*0.75)*0.5</f>
        <v>717997569.75</v>
      </c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</row>
    <row r="59" spans="1:72" s="10" customFormat="1" ht="23.4" customHeight="1" x14ac:dyDescent="0.25">
      <c r="A59" s="78">
        <v>28</v>
      </c>
      <c r="B59" s="78"/>
      <c r="C59" s="93"/>
      <c r="D59" s="85" t="s">
        <v>30</v>
      </c>
      <c r="E59" s="86"/>
      <c r="F59" s="86"/>
      <c r="G59" s="1">
        <v>4898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>
        <f>0.8*G59</f>
        <v>3918.4</v>
      </c>
      <c r="T59" s="1"/>
      <c r="U59" s="1"/>
      <c r="V59" s="1"/>
      <c r="W59" s="1">
        <f>(G59*0.2)*0.95</f>
        <v>930.62</v>
      </c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>
        <f>(G59*0.2)*0.05</f>
        <v>48.980000000000004</v>
      </c>
      <c r="BR59" s="1"/>
      <c r="BS59" s="1"/>
      <c r="BT59" s="1"/>
    </row>
    <row r="60" spans="1:72" s="10" customFormat="1" ht="23.4" x14ac:dyDescent="0.25">
      <c r="A60" s="78"/>
      <c r="B60" s="78"/>
      <c r="C60" s="93"/>
      <c r="D60" s="85"/>
      <c r="E60" s="86"/>
      <c r="F60" s="86"/>
      <c r="G60" s="1"/>
      <c r="H60" s="1">
        <v>957330093</v>
      </c>
      <c r="I60" s="1"/>
      <c r="J60" s="1"/>
      <c r="K60" s="1"/>
      <c r="L60" s="1"/>
      <c r="M60" s="1"/>
      <c r="N60" s="1">
        <f>H60*15%</f>
        <v>143599513.94999999</v>
      </c>
      <c r="O60" s="1"/>
      <c r="P60" s="1"/>
      <c r="Q60" s="1"/>
      <c r="R60" s="1"/>
      <c r="S60" s="1"/>
      <c r="T60" s="1"/>
      <c r="U60" s="1"/>
      <c r="V60" s="1">
        <f>0.1*H60+((H60*0.75))</f>
        <v>813730579.04999995</v>
      </c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</row>
    <row r="61" spans="1:72" s="14" customFormat="1" ht="23.4" customHeight="1" x14ac:dyDescent="0.25">
      <c r="A61" s="78">
        <v>29</v>
      </c>
      <c r="B61" s="78"/>
      <c r="C61" s="93"/>
      <c r="D61" s="87" t="s">
        <v>31</v>
      </c>
      <c r="E61" s="88"/>
      <c r="F61" s="88"/>
      <c r="G61" s="12">
        <v>47999</v>
      </c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>
        <f>0.8*G61</f>
        <v>38399.200000000004</v>
      </c>
      <c r="T61" s="12"/>
      <c r="U61" s="12"/>
      <c r="V61" s="12"/>
      <c r="W61" s="12"/>
      <c r="X61" s="12"/>
      <c r="Y61" s="12"/>
      <c r="Z61" s="12"/>
      <c r="AA61" s="12"/>
      <c r="AB61" s="12"/>
      <c r="AC61" s="12">
        <f>(G61*0.2)*0.95</f>
        <v>9119.8100000000013</v>
      </c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>
        <f>(G61*0.2)*0.05</f>
        <v>479.99000000000007</v>
      </c>
      <c r="BR61" s="12"/>
      <c r="BS61" s="12"/>
      <c r="BT61" s="12"/>
    </row>
    <row r="62" spans="1:72" s="14" customFormat="1" ht="23.4" x14ac:dyDescent="0.25">
      <c r="A62" s="78"/>
      <c r="B62" s="78"/>
      <c r="C62" s="93"/>
      <c r="D62" s="87"/>
      <c r="E62" s="88"/>
      <c r="F62" s="88"/>
      <c r="G62" s="12"/>
      <c r="H62" s="12">
        <v>9381834907</v>
      </c>
      <c r="I62" s="12"/>
      <c r="J62" s="12"/>
      <c r="K62" s="12"/>
      <c r="L62" s="12"/>
      <c r="M62" s="12"/>
      <c r="N62" s="12">
        <f>H62*15%</f>
        <v>1407275236.05</v>
      </c>
      <c r="O62" s="12"/>
      <c r="P62" s="12"/>
      <c r="Q62" s="12"/>
      <c r="R62" s="12"/>
      <c r="S62" s="12"/>
      <c r="T62" s="12"/>
      <c r="U62" s="12"/>
      <c r="V62" s="12">
        <f>0.1*H62</f>
        <v>938183490.70000005</v>
      </c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>
        <f>(H62*0.75)*0.2</f>
        <v>1407275236.0500002</v>
      </c>
      <c r="AS62" s="12"/>
      <c r="AT62" s="12"/>
      <c r="AU62" s="12"/>
      <c r="AV62" s="12">
        <f>(H62*0.75)*0.2</f>
        <v>1407275236.0500002</v>
      </c>
      <c r="AW62" s="12"/>
      <c r="AX62" s="12"/>
      <c r="AY62" s="12"/>
      <c r="AZ62" s="12">
        <f>(H62*0.75)*0.15</f>
        <v>1055456427.0374999</v>
      </c>
      <c r="BA62" s="12"/>
      <c r="BB62" s="12"/>
      <c r="BC62" s="12"/>
      <c r="BD62" s="12"/>
      <c r="BE62" s="12"/>
      <c r="BF62" s="12">
        <f>(H62*0.75)*0.2</f>
        <v>1407275236.0500002</v>
      </c>
      <c r="BG62" s="12"/>
      <c r="BH62" s="12"/>
      <c r="BI62" s="12"/>
      <c r="BJ62" s="12">
        <f>(H62*0.75)*0.15</f>
        <v>1055456427.0374999</v>
      </c>
      <c r="BK62" s="12"/>
      <c r="BL62" s="12"/>
      <c r="BM62" s="12"/>
      <c r="BN62" s="12"/>
      <c r="BO62" s="12"/>
      <c r="BP62" s="12">
        <f>(H62*0.75)*0.1</f>
        <v>703637618.0250001</v>
      </c>
      <c r="BQ62" s="12"/>
      <c r="BR62" s="12"/>
      <c r="BS62" s="12"/>
      <c r="BT62" s="12"/>
    </row>
    <row r="63" spans="1:72" s="10" customFormat="1" ht="23.4" customHeight="1" x14ac:dyDescent="0.25">
      <c r="A63" s="78">
        <v>30</v>
      </c>
      <c r="B63" s="78"/>
      <c r="C63" s="93"/>
      <c r="D63" s="85" t="s">
        <v>32</v>
      </c>
      <c r="E63" s="86"/>
      <c r="F63" s="86"/>
      <c r="G63" s="1">
        <v>0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>
        <f>(G63*0.2)*0.95</f>
        <v>0</v>
      </c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>
        <f>(G63*0.2)*0.05</f>
        <v>0</v>
      </c>
      <c r="BR63" s="1"/>
      <c r="BS63" s="1"/>
      <c r="BT63" s="1"/>
    </row>
    <row r="64" spans="1:72" s="10" customFormat="1" ht="23.4" x14ac:dyDescent="0.25">
      <c r="A64" s="78"/>
      <c r="B64" s="78"/>
      <c r="C64" s="93"/>
      <c r="D64" s="85"/>
      <c r="E64" s="86"/>
      <c r="F64" s="86"/>
      <c r="G64" s="1"/>
      <c r="H64" s="1">
        <v>8775525848</v>
      </c>
      <c r="I64" s="1"/>
      <c r="J64" s="1"/>
      <c r="K64" s="1"/>
      <c r="L64" s="1"/>
      <c r="M64" s="1"/>
      <c r="N64" s="1">
        <f>H64*15%</f>
        <v>1316328877.2</v>
      </c>
      <c r="O64" s="1"/>
      <c r="P64" s="1"/>
      <c r="Q64" s="1"/>
      <c r="R64" s="1"/>
      <c r="S64" s="1"/>
      <c r="T64" s="1"/>
      <c r="U64" s="1"/>
      <c r="V64" s="1">
        <f>H64*0.1</f>
        <v>877552584.80000007</v>
      </c>
      <c r="W64" s="1"/>
      <c r="X64" s="1">
        <f>(H64*0.75)*0.4</f>
        <v>2632657754.4000001</v>
      </c>
      <c r="Y64" s="1"/>
      <c r="Z64" s="1">
        <f>(H64*0.75)*0.3</f>
        <v>1974493315.8</v>
      </c>
      <c r="AA64" s="1"/>
      <c r="AB64" s="1">
        <f>(H64*0.75)*0.3</f>
        <v>1974493315.8</v>
      </c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</row>
    <row r="65" spans="1:72" s="14" customFormat="1" ht="23.4" customHeight="1" x14ac:dyDescent="0.25">
      <c r="A65" s="78">
        <v>31</v>
      </c>
      <c r="B65" s="78"/>
      <c r="C65" s="93"/>
      <c r="D65" s="87" t="s">
        <v>33</v>
      </c>
      <c r="E65" s="88"/>
      <c r="F65" s="88"/>
      <c r="G65" s="12">
        <v>3265</v>
      </c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>
        <f>0.8*G65</f>
        <v>2612</v>
      </c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>
        <f>(G65*0.2)*0.95</f>
        <v>620.35</v>
      </c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>
        <f>(G65*0.2)*0.05</f>
        <v>32.65</v>
      </c>
      <c r="BR65" s="12"/>
      <c r="BS65" s="12"/>
      <c r="BT65" s="12"/>
    </row>
    <row r="66" spans="1:72" s="14" customFormat="1" ht="23.4" x14ac:dyDescent="0.25">
      <c r="A66" s="78"/>
      <c r="B66" s="78"/>
      <c r="C66" s="93"/>
      <c r="D66" s="87"/>
      <c r="E66" s="88"/>
      <c r="F66" s="88"/>
      <c r="G66" s="12"/>
      <c r="H66" s="12">
        <v>638220062</v>
      </c>
      <c r="I66" s="12"/>
      <c r="J66" s="12"/>
      <c r="K66" s="12"/>
      <c r="L66" s="12"/>
      <c r="M66" s="12"/>
      <c r="N66" s="12">
        <f>H66*15%</f>
        <v>95733009.299999997</v>
      </c>
      <c r="O66" s="12"/>
      <c r="P66" s="12"/>
      <c r="Q66" s="12"/>
      <c r="R66" s="12"/>
      <c r="S66" s="12"/>
      <c r="T66" s="12"/>
      <c r="U66" s="12"/>
      <c r="V66" s="12">
        <f>0.1*H66</f>
        <v>63822006.200000003</v>
      </c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>
        <f>(H66*0.75)*0.5</f>
        <v>239332523.25</v>
      </c>
      <c r="AQ66" s="12"/>
      <c r="AR66" s="12"/>
      <c r="AS66" s="12"/>
      <c r="AT66" s="12">
        <f>(H66*0.75)*0.5</f>
        <v>239332523.25</v>
      </c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</row>
    <row r="67" spans="1:72" s="10" customFormat="1" ht="23.4" customHeight="1" x14ac:dyDescent="0.25">
      <c r="A67" s="78">
        <v>32</v>
      </c>
      <c r="B67" s="78"/>
      <c r="C67" s="93"/>
      <c r="D67" s="85" t="s">
        <v>34</v>
      </c>
      <c r="E67" s="86"/>
      <c r="F67" s="86"/>
      <c r="G67" s="1">
        <v>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>
        <f>(G67*0.2)*0.95</f>
        <v>0</v>
      </c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>
        <f>(G67*0.2)*0.05</f>
        <v>0</v>
      </c>
      <c r="BR67" s="1"/>
      <c r="BS67" s="1"/>
      <c r="BT67" s="1"/>
    </row>
    <row r="68" spans="1:72" s="10" customFormat="1" ht="23.4" x14ac:dyDescent="0.25">
      <c r="A68" s="78"/>
      <c r="B68" s="78"/>
      <c r="C68" s="93"/>
      <c r="D68" s="85"/>
      <c r="E68" s="86"/>
      <c r="F68" s="86"/>
      <c r="G68" s="1"/>
      <c r="H68" s="18">
        <v>957330093</v>
      </c>
      <c r="I68" s="1"/>
      <c r="J68" s="1"/>
      <c r="K68" s="1"/>
      <c r="L68" s="1"/>
      <c r="M68" s="1"/>
      <c r="N68" s="1">
        <f>H68*15%</f>
        <v>143599513.94999999</v>
      </c>
      <c r="O68" s="1"/>
      <c r="P68" s="1"/>
      <c r="Q68" s="1"/>
      <c r="R68" s="1"/>
      <c r="S68" s="1"/>
      <c r="T68" s="1"/>
      <c r="U68" s="1"/>
      <c r="V68" s="1">
        <f>H68*0.1</f>
        <v>95733009.300000012</v>
      </c>
      <c r="W68" s="1"/>
      <c r="X68" s="1"/>
      <c r="Y68" s="1"/>
      <c r="Z68" s="1"/>
      <c r="AA68" s="1"/>
      <c r="AB68" s="1"/>
      <c r="AC68" s="1"/>
      <c r="AD68" s="1">
        <f>(H68*0.75)*0.3</f>
        <v>215399270.92499998</v>
      </c>
      <c r="AE68" s="1"/>
      <c r="AF68" s="1">
        <f>(H68*0.75)*0.3</f>
        <v>215399270.92499998</v>
      </c>
      <c r="AG68" s="1"/>
      <c r="AH68" s="1">
        <f>(H68*0.75)*0.2</f>
        <v>143599513.95000002</v>
      </c>
      <c r="AI68" s="1"/>
      <c r="AJ68" s="1">
        <f>(H68*0.75)*0.2</f>
        <v>143599513.95000002</v>
      </c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</row>
    <row r="69" spans="1:72" s="14" customFormat="1" ht="23.4" customHeight="1" x14ac:dyDescent="0.25">
      <c r="A69" s="78">
        <v>33</v>
      </c>
      <c r="B69" s="78"/>
      <c r="C69" s="93"/>
      <c r="D69" s="87" t="s">
        <v>35</v>
      </c>
      <c r="E69" s="88"/>
      <c r="F69" s="88"/>
      <c r="G69" s="12">
        <v>16326</v>
      </c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>
        <f>0.8*G69</f>
        <v>13060.800000000001</v>
      </c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>
        <f>(G69*0.2)*0.95</f>
        <v>3101.94</v>
      </c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>
        <f>(G69*0.2)*0.05</f>
        <v>163.26000000000002</v>
      </c>
      <c r="BR69" s="12"/>
      <c r="BS69" s="12"/>
      <c r="BT69" s="12"/>
    </row>
    <row r="70" spans="1:72" s="14" customFormat="1" ht="23.4" x14ac:dyDescent="0.25">
      <c r="A70" s="78"/>
      <c r="B70" s="78"/>
      <c r="C70" s="93"/>
      <c r="D70" s="87"/>
      <c r="E70" s="88"/>
      <c r="F70" s="88"/>
      <c r="G70" s="12"/>
      <c r="H70" s="12">
        <v>3191100309</v>
      </c>
      <c r="I70" s="12"/>
      <c r="J70" s="12"/>
      <c r="K70" s="12"/>
      <c r="L70" s="12"/>
      <c r="M70" s="12"/>
      <c r="N70" s="12">
        <f>H70*15%</f>
        <v>478665046.34999996</v>
      </c>
      <c r="O70" s="12"/>
      <c r="P70" s="12"/>
      <c r="Q70" s="12"/>
      <c r="R70" s="12"/>
      <c r="S70" s="12"/>
      <c r="T70" s="12"/>
      <c r="U70" s="12"/>
      <c r="V70" s="12">
        <f>H70*0.1</f>
        <v>319110030.90000004</v>
      </c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>
        <f>(H70*0.75)*0.5</f>
        <v>1196662615.875</v>
      </c>
      <c r="BA70" s="12"/>
      <c r="BB70" s="12">
        <f>(H70*0.75)*0.5</f>
        <v>1196662615.875</v>
      </c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</row>
    <row r="71" spans="1:72" s="10" customFormat="1" ht="23.4" customHeight="1" x14ac:dyDescent="0.25">
      <c r="A71" s="78">
        <v>34</v>
      </c>
      <c r="B71" s="78"/>
      <c r="C71" s="93"/>
      <c r="D71" s="85" t="s">
        <v>44</v>
      </c>
      <c r="E71" s="86"/>
      <c r="F71" s="86"/>
      <c r="G71" s="1">
        <f>810000+4000</f>
        <v>814000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>
        <f>0.8*G71</f>
        <v>651200</v>
      </c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>
        <f>(G71*0.2)*0.95</f>
        <v>154660</v>
      </c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>
        <f>(G71*0.2)*0.05</f>
        <v>8140</v>
      </c>
      <c r="BR71" s="1"/>
      <c r="BS71" s="1"/>
      <c r="BT71" s="1"/>
    </row>
    <row r="72" spans="1:72" s="10" customFormat="1" ht="23.4" x14ac:dyDescent="0.25">
      <c r="A72" s="78"/>
      <c r="B72" s="78"/>
      <c r="C72" s="93"/>
      <c r="D72" s="85"/>
      <c r="E72" s="86"/>
      <c r="F72" s="86"/>
      <c r="G72" s="1"/>
      <c r="H72" s="1">
        <v>155455357136</v>
      </c>
      <c r="I72" s="1"/>
      <c r="J72" s="1"/>
      <c r="K72" s="1"/>
      <c r="L72" s="1"/>
      <c r="M72" s="1"/>
      <c r="N72" s="1">
        <f>H72*15%</f>
        <v>23318303570.399998</v>
      </c>
      <c r="O72" s="1"/>
      <c r="P72" s="1"/>
      <c r="Q72" s="1"/>
      <c r="R72" s="1"/>
      <c r="S72" s="1"/>
      <c r="T72" s="1"/>
      <c r="U72" s="1"/>
      <c r="V72" s="1">
        <f>0.1*H72</f>
        <v>15545535713.6</v>
      </c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>
        <f>(H72*0.75)*0.3</f>
        <v>34977455355.599998</v>
      </c>
      <c r="AQ72" s="1"/>
      <c r="AR72" s="1"/>
      <c r="AS72" s="1"/>
      <c r="AT72" s="1">
        <f>(H72*0.75)*0.2</f>
        <v>23318303570.400002</v>
      </c>
      <c r="AU72" s="1"/>
      <c r="AV72" s="1"/>
      <c r="AW72" s="1"/>
      <c r="AX72" s="1">
        <f>(H72*0.75)*0.2</f>
        <v>23318303570.400002</v>
      </c>
      <c r="AY72" s="1"/>
      <c r="AZ72" s="1">
        <f>(H72*0.75)*0.15</f>
        <v>17488727677.799999</v>
      </c>
      <c r="BA72" s="1"/>
      <c r="BB72" s="1"/>
      <c r="BC72" s="1"/>
      <c r="BD72" s="1">
        <f>(H72*0.75)*0.15</f>
        <v>17488727677.799999</v>
      </c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</row>
    <row r="73" spans="1:72" s="14" customFormat="1" ht="23.4" customHeight="1" x14ac:dyDescent="0.25">
      <c r="A73" s="102">
        <v>35</v>
      </c>
      <c r="B73" s="78"/>
      <c r="C73" s="93"/>
      <c r="D73" s="87" t="s">
        <v>45</v>
      </c>
      <c r="E73" s="88"/>
      <c r="F73" s="88"/>
      <c r="G73" s="12">
        <v>7457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>
        <f>0.8*G73</f>
        <v>5965.6</v>
      </c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>
        <f>(G73*0.2)*0.95</f>
        <v>1416.83</v>
      </c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>
        <f>(G73*0.2)*0.05</f>
        <v>74.570000000000007</v>
      </c>
      <c r="BR73" s="12"/>
      <c r="BS73" s="12"/>
      <c r="BT73" s="12"/>
    </row>
    <row r="74" spans="1:72" s="14" customFormat="1" ht="23.4" x14ac:dyDescent="0.25">
      <c r="A74" s="79"/>
      <c r="B74" s="78"/>
      <c r="C74" s="93"/>
      <c r="D74" s="87"/>
      <c r="E74" s="88"/>
      <c r="F74" s="88"/>
      <c r="G74" s="12"/>
      <c r="H74" s="12">
        <v>1818927176</v>
      </c>
      <c r="I74" s="12"/>
      <c r="J74" s="12"/>
      <c r="K74" s="12"/>
      <c r="L74" s="12"/>
      <c r="M74" s="12"/>
      <c r="N74" s="12">
        <f>H74*15%</f>
        <v>272839076.39999998</v>
      </c>
      <c r="O74" s="12"/>
      <c r="P74" s="12"/>
      <c r="Q74" s="12"/>
      <c r="R74" s="12"/>
      <c r="S74" s="12"/>
      <c r="T74" s="12"/>
      <c r="U74" s="12"/>
      <c r="V74" s="12">
        <f>H74*0.1</f>
        <v>181892717.60000002</v>
      </c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>
        <f>(H74*0.75)*0.3</f>
        <v>409258614.59999996</v>
      </c>
      <c r="AQ74" s="12"/>
      <c r="AR74" s="12"/>
      <c r="AS74" s="12"/>
      <c r="AT74" s="12">
        <f>(H74*0.75)*0.2</f>
        <v>272839076.40000004</v>
      </c>
      <c r="AU74" s="12"/>
      <c r="AV74" s="12"/>
      <c r="AW74" s="12"/>
      <c r="AX74" s="12">
        <f>(H74*0.75)*0.2</f>
        <v>272839076.40000004</v>
      </c>
      <c r="AY74" s="12"/>
      <c r="AZ74" s="12">
        <f>(H74*0.75)*0.15</f>
        <v>204629307.29999998</v>
      </c>
      <c r="BA74" s="12"/>
      <c r="BB74" s="12"/>
      <c r="BC74" s="12"/>
      <c r="BD74" s="12">
        <f>(H74*0.75)*0.15</f>
        <v>204629307.29999998</v>
      </c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</row>
    <row r="75" spans="1:72" ht="23.4" customHeight="1" x14ac:dyDescent="0.25">
      <c r="A75" s="53">
        <v>36</v>
      </c>
      <c r="B75" s="78"/>
      <c r="C75" s="93"/>
      <c r="D75" s="85" t="s">
        <v>23</v>
      </c>
      <c r="E75" s="86"/>
      <c r="F75" s="86"/>
      <c r="G75" s="2"/>
      <c r="H75" s="2">
        <v>34908560827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>
        <f>H75</f>
        <v>34908560827</v>
      </c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</row>
    <row r="76" spans="1:72" s="14" customFormat="1" ht="23.4" customHeight="1" x14ac:dyDescent="0.25">
      <c r="A76" s="53">
        <v>37</v>
      </c>
      <c r="B76" s="78"/>
      <c r="C76" s="93"/>
      <c r="D76" s="87" t="s">
        <v>53</v>
      </c>
      <c r="E76" s="88"/>
      <c r="F76" s="88"/>
      <c r="G76" s="12"/>
      <c r="H76" s="12">
        <v>14080307448</v>
      </c>
      <c r="I76" s="12"/>
      <c r="J76" s="12"/>
      <c r="K76" s="12"/>
      <c r="L76" s="12"/>
      <c r="M76" s="12"/>
      <c r="N76" s="12">
        <f>H76*0.15</f>
        <v>2112046117.1999998</v>
      </c>
      <c r="O76" s="12"/>
      <c r="P76" s="12"/>
      <c r="Q76" s="12"/>
      <c r="R76" s="12"/>
      <c r="S76" s="12"/>
      <c r="T76" s="12">
        <f>0.85*H76</f>
        <v>11968261330.799999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</row>
    <row r="77" spans="1:72" s="10" customFormat="1" ht="23.4" customHeight="1" thickBot="1" x14ac:dyDescent="0.3">
      <c r="A77" s="53">
        <v>38</v>
      </c>
      <c r="B77" s="78"/>
      <c r="C77" s="94"/>
      <c r="D77" s="89" t="s">
        <v>65</v>
      </c>
      <c r="E77" s="90"/>
      <c r="F77" s="90"/>
      <c r="G77" s="23"/>
      <c r="H77" s="9">
        <v>12423800689</v>
      </c>
      <c r="I77" s="23"/>
      <c r="J77" s="23"/>
      <c r="K77" s="23"/>
      <c r="L77" s="23"/>
      <c r="M77" s="23"/>
      <c r="N77" s="23">
        <f>H77*0.15</f>
        <v>1863570103.3499999</v>
      </c>
      <c r="O77" s="23">
        <f>SUM(O5:O76)</f>
        <v>0</v>
      </c>
      <c r="P77" s="23"/>
      <c r="Q77" s="23"/>
      <c r="R77" s="23"/>
      <c r="S77" s="23"/>
      <c r="T77" s="23"/>
      <c r="U77" s="23"/>
      <c r="V77" s="23">
        <f>H77*0.1</f>
        <v>1242380068.9000001</v>
      </c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 cm="1">
        <f t="array" ref="BM77">BM5:BM77</f>
        <v>0</v>
      </c>
      <c r="BN77" s="23"/>
      <c r="BO77" s="23"/>
      <c r="BP77" s="23"/>
      <c r="BQ77" s="23"/>
      <c r="BR77" s="23"/>
      <c r="BS77" s="23"/>
      <c r="BT77" s="23">
        <f>0.75*H77</f>
        <v>9317850516.75</v>
      </c>
    </row>
    <row r="78" spans="1:72" ht="36" x14ac:dyDescent="1.1000000000000001">
      <c r="A78" s="81" t="s">
        <v>51</v>
      </c>
      <c r="B78" s="82"/>
      <c r="C78" s="82"/>
      <c r="D78" s="83"/>
      <c r="E78" s="83"/>
      <c r="F78" s="83"/>
      <c r="G78" s="47">
        <f>SUM(G5:G77)</f>
        <v>2009586</v>
      </c>
      <c r="H78" s="48" t="s">
        <v>66</v>
      </c>
      <c r="I78" s="42">
        <f>SUM(I5:I77)</f>
        <v>0</v>
      </c>
      <c r="J78" s="40" t="s">
        <v>66</v>
      </c>
      <c r="K78" s="40">
        <v>0</v>
      </c>
      <c r="L78" s="40" t="s">
        <v>66</v>
      </c>
      <c r="M78" s="45">
        <f>SUM(M3:M75)</f>
        <v>86480</v>
      </c>
      <c r="N78" s="45" t="s">
        <v>66</v>
      </c>
      <c r="O78" s="40" t="s">
        <v>66</v>
      </c>
      <c r="P78" s="46">
        <f>SUM(P5:P71)</f>
        <v>6531.2</v>
      </c>
      <c r="Q78" s="37">
        <f>SUM(Q3:Q71)</f>
        <v>1551.1599999999999</v>
      </c>
      <c r="R78" s="35" t="s">
        <v>66</v>
      </c>
      <c r="S78" s="35">
        <f>SUM(S3:S73)</f>
        <v>1514657.6</v>
      </c>
      <c r="T78" s="35" t="s">
        <v>66</v>
      </c>
      <c r="U78" s="35">
        <f>SUM(U5:U73)</f>
        <v>0</v>
      </c>
      <c r="V78" s="35" t="s">
        <v>66</v>
      </c>
      <c r="W78" s="35">
        <f>SUM(W5:W77)</f>
        <v>32918.450000000004</v>
      </c>
      <c r="X78" s="36" t="s">
        <v>66</v>
      </c>
      <c r="Y78" s="39">
        <f>SUM(Y5:Y77)</f>
        <v>28961.699999999997</v>
      </c>
      <c r="Z78" s="40" t="s">
        <v>66</v>
      </c>
      <c r="AA78" s="40">
        <f>SUM(AA5:AA77)</f>
        <v>3171.8600000000006</v>
      </c>
      <c r="AB78" s="40" t="s">
        <v>66</v>
      </c>
      <c r="AC78" s="40">
        <f>SUM(AC5:AC71)</f>
        <v>30364.47</v>
      </c>
      <c r="AD78" s="40" t="s">
        <v>66</v>
      </c>
      <c r="AE78" s="40">
        <f>SUM(AE3:AE71)</f>
        <v>73613.789999999994</v>
      </c>
      <c r="AF78" s="41" t="s">
        <v>66</v>
      </c>
      <c r="AG78" s="37">
        <f>SUM(AG5:AG71)</f>
        <v>26861.25</v>
      </c>
      <c r="AH78" s="35" t="s">
        <v>66</v>
      </c>
      <c r="AI78" s="35">
        <f>SUM(AI5:AI77)</f>
        <v>0</v>
      </c>
      <c r="AJ78" s="35" t="s">
        <v>66</v>
      </c>
      <c r="AK78" s="35">
        <f>SUM(AK5:AK77)</f>
        <v>0</v>
      </c>
      <c r="AL78" s="35" t="s">
        <v>66</v>
      </c>
      <c r="AM78" s="35">
        <f>SUM(AM3:AM73)</f>
        <v>183713.65999999997</v>
      </c>
      <c r="AN78" s="36" t="s">
        <v>66</v>
      </c>
      <c r="AO78" s="42">
        <f>SUM(AO5:AO77)</f>
        <v>0</v>
      </c>
      <c r="AP78" s="40" t="s">
        <v>66</v>
      </c>
      <c r="AQ78" s="40">
        <f>SUM(AQ5:AQ77)</f>
        <v>0</v>
      </c>
      <c r="AR78" s="40" t="s">
        <v>66</v>
      </c>
      <c r="AS78" s="40">
        <f>SUM(AS5:AS71)</f>
        <v>665</v>
      </c>
      <c r="AT78" s="40" t="s">
        <v>66</v>
      </c>
      <c r="AU78" s="40">
        <f>SUM(AU5:AU77)</f>
        <v>0</v>
      </c>
      <c r="AV78" s="41" t="s">
        <v>66</v>
      </c>
      <c r="AW78" s="37">
        <f>SUM(AW5:AW77)</f>
        <v>0</v>
      </c>
      <c r="AX78" s="35" t="s">
        <v>66</v>
      </c>
      <c r="AY78" s="35">
        <f>SUM(AY5:AY77)</f>
        <v>0</v>
      </c>
      <c r="AZ78" s="35" t="s">
        <v>66</v>
      </c>
      <c r="BA78" s="35">
        <f>SUM(BA5:BA77)</f>
        <v>0</v>
      </c>
      <c r="BB78" s="35" t="s">
        <v>66</v>
      </c>
      <c r="BC78" s="35">
        <f>SUM(BC5:BC77)</f>
        <v>0</v>
      </c>
      <c r="BD78" s="36" t="s">
        <v>66</v>
      </c>
      <c r="BE78" s="33">
        <f>SUM(BE5:BE77)</f>
        <v>0</v>
      </c>
      <c r="BF78" s="28" t="s">
        <v>66</v>
      </c>
      <c r="BG78" s="28">
        <f>SUM(BG5:BG77)</f>
        <v>0</v>
      </c>
      <c r="BH78" s="28" t="s">
        <v>66</v>
      </c>
      <c r="BI78" s="28">
        <f>SUM(BI5:BI77)</f>
        <v>0</v>
      </c>
      <c r="BJ78" s="28" t="s">
        <v>66</v>
      </c>
      <c r="BK78" s="28">
        <f>SUM(BK5:BK77)</f>
        <v>0</v>
      </c>
      <c r="BL78" s="29" t="s">
        <v>66</v>
      </c>
      <c r="BM78" s="24">
        <f>SUM(BM5:BM76)</f>
        <v>0</v>
      </c>
      <c r="BN78" s="25" t="s">
        <v>66</v>
      </c>
      <c r="BO78" s="25">
        <f>SUM(BO5:BO77)</f>
        <v>0</v>
      </c>
      <c r="BP78" s="25" t="s">
        <v>66</v>
      </c>
      <c r="BQ78" s="25">
        <f>SUM(BQ5:BQ77)</f>
        <v>20095.859999999997</v>
      </c>
      <c r="BR78" s="25" t="s">
        <v>66</v>
      </c>
      <c r="BS78" s="25">
        <f>SUM(BS5:BS77)</f>
        <v>0</v>
      </c>
      <c r="BT78" s="26" t="s">
        <v>66</v>
      </c>
    </row>
    <row r="79" spans="1:72" ht="36" x14ac:dyDescent="1.1000000000000001">
      <c r="A79" s="76" t="s">
        <v>2</v>
      </c>
      <c r="B79" s="77"/>
      <c r="C79" s="77"/>
      <c r="D79" s="77"/>
      <c r="E79" s="77"/>
      <c r="F79" s="77"/>
      <c r="G79" s="19" t="s">
        <v>66</v>
      </c>
      <c r="H79" s="49">
        <f>SUM(H5:H77)</f>
        <v>520000000000</v>
      </c>
      <c r="I79" s="34" t="s">
        <v>66</v>
      </c>
      <c r="J79" s="43">
        <v>0</v>
      </c>
      <c r="K79" s="21" t="s">
        <v>66</v>
      </c>
      <c r="L79" s="44">
        <v>0</v>
      </c>
      <c r="M79" s="21" t="s">
        <v>66</v>
      </c>
      <c r="N79" s="21">
        <f>SUM(N5:N77)</f>
        <v>72763715875.949982</v>
      </c>
      <c r="O79" s="21">
        <f>SUM(O5:O77)</f>
        <v>0</v>
      </c>
      <c r="P79" s="31" t="s">
        <v>66</v>
      </c>
      <c r="Q79" s="38" t="s">
        <v>66</v>
      </c>
      <c r="R79" s="20">
        <f>SUM(R5:R77)</f>
        <v>1483861643.1999998</v>
      </c>
      <c r="S79" s="20" t="s">
        <v>66</v>
      </c>
      <c r="T79" s="20">
        <f>SUM(T5:T78)</f>
        <v>48073484771.800003</v>
      </c>
      <c r="U79" s="20" t="s">
        <v>66</v>
      </c>
      <c r="V79" s="20">
        <f>SUM(V5:V77)</f>
        <v>56985546378.799995</v>
      </c>
      <c r="W79" s="20" t="s">
        <v>66</v>
      </c>
      <c r="X79" s="27">
        <f>SUM(X5:X77)</f>
        <v>2632657754.4000001</v>
      </c>
      <c r="Y79" s="30" t="s">
        <v>66</v>
      </c>
      <c r="Z79" s="21">
        <f>SUM(Z5:Z78)</f>
        <v>1974493315.8</v>
      </c>
      <c r="AA79" s="21" t="s">
        <v>66</v>
      </c>
      <c r="AB79" s="21">
        <f>SUM(AB5:AB78)</f>
        <v>2692490885.5500002</v>
      </c>
      <c r="AC79" s="21" t="s">
        <v>66</v>
      </c>
      <c r="AD79" s="21">
        <f>SUM(AD5:AD78)</f>
        <v>3791027166.6750002</v>
      </c>
      <c r="AE79" s="21" t="s">
        <v>66</v>
      </c>
      <c r="AF79" s="54">
        <f>SUM(AF5:AF77)</f>
        <v>1400095260.4499998</v>
      </c>
      <c r="AG79" s="38" t="s">
        <v>66</v>
      </c>
      <c r="AH79" s="20">
        <f>SUM(AH5:AH78)</f>
        <v>1328295503.4749999</v>
      </c>
      <c r="AI79" s="20" t="s">
        <v>66</v>
      </c>
      <c r="AJ79" s="20">
        <f>SUM(AJ5:AJ78)</f>
        <v>3719227409.6999998</v>
      </c>
      <c r="AK79" s="20" t="s">
        <v>66</v>
      </c>
      <c r="AL79" s="20">
        <f>SUM(AL5:AL78)</f>
        <v>1088962980.2249999</v>
      </c>
      <c r="AM79" s="20" t="s">
        <v>66</v>
      </c>
      <c r="AN79" s="27">
        <f>SUM(AN5:AN77)</f>
        <v>603117958.35000002</v>
      </c>
      <c r="AO79" s="34" t="s">
        <v>66</v>
      </c>
      <c r="AP79" s="21">
        <f>SUM(AP5:AP78)</f>
        <v>35626046493.449997</v>
      </c>
      <c r="AQ79" s="21" t="s">
        <v>66</v>
      </c>
      <c r="AR79" s="21">
        <f>SUM(AR5:AR78)</f>
        <v>2611117827.4500003</v>
      </c>
      <c r="AS79" s="21" t="s">
        <v>66</v>
      </c>
      <c r="AT79" s="21">
        <f>SUM(AT5:AT77)</f>
        <v>23830475170.050003</v>
      </c>
      <c r="AU79" s="21" t="s">
        <v>66</v>
      </c>
      <c r="AV79" s="31">
        <f>SUM(AV5:AV78)</f>
        <v>1407275236.0500002</v>
      </c>
      <c r="AW79" s="38" t="s">
        <v>66</v>
      </c>
      <c r="AX79" s="20">
        <f>SUM(AX5:AX78)</f>
        <v>26290813507.950005</v>
      </c>
      <c r="AY79" s="20" t="s">
        <v>66</v>
      </c>
      <c r="AZ79" s="20">
        <f>SUM(AZ5:AZ78)</f>
        <v>49442420220.637497</v>
      </c>
      <c r="BA79" s="20" t="s">
        <v>66</v>
      </c>
      <c r="BB79" s="20">
        <f>SUM(BB5:BB78)</f>
        <v>26387788999.875</v>
      </c>
      <c r="BC79" s="20" t="s">
        <v>66</v>
      </c>
      <c r="BD79" s="27">
        <f>SUM(BD5:BD78)</f>
        <v>51176194741.199997</v>
      </c>
      <c r="BE79" s="34" t="s">
        <v>66</v>
      </c>
      <c r="BF79" s="21">
        <f>SUM(BF5:BF77)</f>
        <v>1407275236.0500002</v>
      </c>
      <c r="BG79" s="21" t="s">
        <v>66</v>
      </c>
      <c r="BH79" s="21">
        <f>SUM(BH5:BH77)</f>
        <v>31608684013.349998</v>
      </c>
      <c r="BI79" s="21" t="s">
        <v>66</v>
      </c>
      <c r="BJ79" s="21">
        <f>SUM(BJ5:BJ78)</f>
        <v>5862644050.9125004</v>
      </c>
      <c r="BK79" s="21" t="s">
        <v>66</v>
      </c>
      <c r="BL79" s="31">
        <f>SUM(BL5:BL77)</f>
        <v>22963569619.125</v>
      </c>
      <c r="BM79" s="32" t="s">
        <v>66</v>
      </c>
      <c r="BN79" s="20">
        <f>SUM(BN5:BN77)</f>
        <v>14320991008.5</v>
      </c>
      <c r="BO79" s="22" t="s">
        <v>66</v>
      </c>
      <c r="BP79" s="20">
        <f>SUM(BP5:BP77)</f>
        <v>10077175646.025</v>
      </c>
      <c r="BQ79" s="22" t="s">
        <v>66</v>
      </c>
      <c r="BR79" s="20">
        <f>SUM(BR5:BR77)</f>
        <v>9132700808.25</v>
      </c>
      <c r="BS79" s="22" t="s">
        <v>66</v>
      </c>
      <c r="BT79" s="27">
        <f>SUM(BT5:BT77)</f>
        <v>9317850516.75</v>
      </c>
    </row>
    <row r="80" spans="1:72" ht="36" x14ac:dyDescent="1.1000000000000001">
      <c r="A80" s="76" t="s">
        <v>52</v>
      </c>
      <c r="B80" s="77"/>
      <c r="C80" s="77"/>
      <c r="D80" s="77"/>
      <c r="E80" s="77"/>
      <c r="F80" s="77"/>
      <c r="G80" s="77"/>
      <c r="H80" s="101"/>
      <c r="I80" s="61">
        <f>P78+M78+K78</f>
        <v>93011.199999999997</v>
      </c>
      <c r="J80" s="62"/>
      <c r="K80" s="62"/>
      <c r="L80" s="62"/>
      <c r="M80" s="62"/>
      <c r="N80" s="62"/>
      <c r="O80" s="62"/>
      <c r="P80" s="63"/>
      <c r="Q80" s="72">
        <f>W78+U78+S78+Q78</f>
        <v>1549127.21</v>
      </c>
      <c r="R80" s="56"/>
      <c r="S80" s="56"/>
      <c r="T80" s="56"/>
      <c r="U80" s="56"/>
      <c r="V80" s="56"/>
      <c r="W80" s="56"/>
      <c r="X80" s="57"/>
      <c r="Y80" s="99">
        <f>Y78+AA78+AC78+AE78</f>
        <v>136111.82</v>
      </c>
      <c r="Z80" s="62"/>
      <c r="AA80" s="62"/>
      <c r="AB80" s="62"/>
      <c r="AC80" s="62"/>
      <c r="AD80" s="62"/>
      <c r="AE80" s="62"/>
      <c r="AF80" s="63"/>
      <c r="AG80" s="72">
        <f>AG78+AM78</f>
        <v>210574.90999999997</v>
      </c>
      <c r="AH80" s="56"/>
      <c r="AI80" s="56"/>
      <c r="AJ80" s="56"/>
      <c r="AK80" s="56"/>
      <c r="AL80" s="56"/>
      <c r="AM80" s="56"/>
      <c r="AN80" s="57"/>
      <c r="AO80" s="61">
        <f>AS78</f>
        <v>665</v>
      </c>
      <c r="AP80" s="62"/>
      <c r="AQ80" s="62"/>
      <c r="AR80" s="62"/>
      <c r="AS80" s="62"/>
      <c r="AT80" s="62"/>
      <c r="AU80" s="62"/>
      <c r="AV80" s="63"/>
      <c r="AW80" s="69">
        <v>0</v>
      </c>
      <c r="AX80" s="69"/>
      <c r="AY80" s="69"/>
      <c r="AZ80" s="69"/>
      <c r="BA80" s="69"/>
      <c r="BB80" s="69"/>
      <c r="BC80" s="69"/>
      <c r="BD80" s="70"/>
      <c r="BE80" s="61">
        <v>0</v>
      </c>
      <c r="BF80" s="62"/>
      <c r="BG80" s="62"/>
      <c r="BH80" s="62"/>
      <c r="BI80" s="62"/>
      <c r="BJ80" s="62"/>
      <c r="BK80" s="62"/>
      <c r="BL80" s="63"/>
      <c r="BM80" s="55">
        <f>BQ78</f>
        <v>20095.859999999997</v>
      </c>
      <c r="BN80" s="56"/>
      <c r="BO80" s="56"/>
      <c r="BP80" s="56"/>
      <c r="BQ80" s="56"/>
      <c r="BR80" s="56"/>
      <c r="BS80" s="56"/>
      <c r="BT80" s="57"/>
    </row>
    <row r="81" spans="1:72" ht="36.6" thickBot="1" x14ac:dyDescent="1.1499999999999999">
      <c r="A81" s="96" t="s">
        <v>10</v>
      </c>
      <c r="B81" s="97"/>
      <c r="C81" s="97"/>
      <c r="D81" s="97"/>
      <c r="E81" s="97"/>
      <c r="F81" s="97"/>
      <c r="G81" s="97"/>
      <c r="H81" s="98"/>
      <c r="I81" s="64">
        <f>N79</f>
        <v>72763715875.949982</v>
      </c>
      <c r="J81" s="65"/>
      <c r="K81" s="65"/>
      <c r="L81" s="65"/>
      <c r="M81" s="65"/>
      <c r="N81" s="65"/>
      <c r="O81" s="65"/>
      <c r="P81" s="66"/>
      <c r="Q81" s="71">
        <f>R79+T79+V79+X79</f>
        <v>109175550548.19998</v>
      </c>
      <c r="R81" s="59"/>
      <c r="S81" s="59"/>
      <c r="T81" s="59"/>
      <c r="U81" s="59"/>
      <c r="V81" s="59"/>
      <c r="W81" s="59"/>
      <c r="X81" s="60"/>
      <c r="Y81" s="100">
        <f>Z79+AB79+AD79+AF79</f>
        <v>9858106628.4750004</v>
      </c>
      <c r="Z81" s="65"/>
      <c r="AA81" s="65"/>
      <c r="AB81" s="65"/>
      <c r="AC81" s="65"/>
      <c r="AD81" s="65"/>
      <c r="AE81" s="65"/>
      <c r="AF81" s="66"/>
      <c r="AG81" s="71">
        <f>AH79+AJ79+AL79+AN79</f>
        <v>6739603851.75</v>
      </c>
      <c r="AH81" s="59"/>
      <c r="AI81" s="59"/>
      <c r="AJ81" s="59"/>
      <c r="AK81" s="59"/>
      <c r="AL81" s="59"/>
      <c r="AM81" s="59"/>
      <c r="AN81" s="60"/>
      <c r="AO81" s="64">
        <f>AP79+AR79+AT79+AV79</f>
        <v>63474914727</v>
      </c>
      <c r="AP81" s="65"/>
      <c r="AQ81" s="65"/>
      <c r="AR81" s="65"/>
      <c r="AS81" s="65"/>
      <c r="AT81" s="65"/>
      <c r="AU81" s="65"/>
      <c r="AV81" s="66"/>
      <c r="AW81" s="67">
        <f>AX79+AZ79+BB79+BD79</f>
        <v>153297217469.66248</v>
      </c>
      <c r="AX81" s="67"/>
      <c r="AY81" s="67"/>
      <c r="AZ81" s="67"/>
      <c r="BA81" s="67"/>
      <c r="BB81" s="67"/>
      <c r="BC81" s="67"/>
      <c r="BD81" s="68"/>
      <c r="BE81" s="64">
        <f>BH79+BJ79+BL79+BF79</f>
        <v>61842172919.4375</v>
      </c>
      <c r="BF81" s="65"/>
      <c r="BG81" s="65"/>
      <c r="BH81" s="65"/>
      <c r="BI81" s="65"/>
      <c r="BJ81" s="65"/>
      <c r="BK81" s="65"/>
      <c r="BL81" s="66"/>
      <c r="BM81" s="58">
        <f>BN79+BP79+BR79+BT79</f>
        <v>42848717979.525002</v>
      </c>
      <c r="BN81" s="59"/>
      <c r="BO81" s="59"/>
      <c r="BP81" s="59"/>
      <c r="BQ81" s="59"/>
      <c r="BR81" s="59"/>
      <c r="BS81" s="59"/>
      <c r="BT81" s="60"/>
    </row>
    <row r="84" spans="1:72" ht="36" x14ac:dyDescent="1.1000000000000001">
      <c r="C84" s="74" t="s">
        <v>51</v>
      </c>
      <c r="D84" s="75"/>
      <c r="E84" s="75"/>
      <c r="F84" s="75"/>
      <c r="G84" s="75"/>
      <c r="H84" s="50">
        <f>I80+Q80+Y80+AG80+AO80+BM80</f>
        <v>2009586</v>
      </c>
    </row>
    <row r="85" spans="1:72" ht="36" x14ac:dyDescent="1.1000000000000001">
      <c r="C85" s="74" t="s">
        <v>2</v>
      </c>
      <c r="D85" s="75"/>
      <c r="E85" s="75"/>
      <c r="F85" s="75"/>
      <c r="G85" s="75"/>
      <c r="H85" s="50">
        <f>I81+Q81+Y81+AG81+AO81+AW81+BE81+BM81</f>
        <v>520000000000</v>
      </c>
    </row>
    <row r="87" spans="1:72" x14ac:dyDescent="0.25">
      <c r="F87" s="5"/>
    </row>
  </sheetData>
  <mergeCells count="144">
    <mergeCell ref="AG1:AN2"/>
    <mergeCell ref="AO1:AV2"/>
    <mergeCell ref="AW1:BD2"/>
    <mergeCell ref="BE1:BL2"/>
    <mergeCell ref="D69:F70"/>
    <mergeCell ref="D71:F72"/>
    <mergeCell ref="D5:F6"/>
    <mergeCell ref="D7:F8"/>
    <mergeCell ref="D9:F10"/>
    <mergeCell ref="D11:F12"/>
    <mergeCell ref="D13:F14"/>
    <mergeCell ref="D15:F16"/>
    <mergeCell ref="D17:F18"/>
    <mergeCell ref="D19:F20"/>
    <mergeCell ref="D21:F22"/>
    <mergeCell ref="D49:F50"/>
    <mergeCell ref="AC3:AD3"/>
    <mergeCell ref="AE3:AF3"/>
    <mergeCell ref="AA3:AB3"/>
    <mergeCell ref="D59:F60"/>
    <mergeCell ref="D61:F62"/>
    <mergeCell ref="D63:F64"/>
    <mergeCell ref="D65:F66"/>
    <mergeCell ref="D67:F68"/>
    <mergeCell ref="C85:G85"/>
    <mergeCell ref="I1:P2"/>
    <mergeCell ref="Q1:X2"/>
    <mergeCell ref="Y1:AF2"/>
    <mergeCell ref="K3:L3"/>
    <mergeCell ref="Q3:R3"/>
    <mergeCell ref="U3:V3"/>
    <mergeCell ref="O3:P3"/>
    <mergeCell ref="G3:G4"/>
    <mergeCell ref="H3:H4"/>
    <mergeCell ref="A81:H81"/>
    <mergeCell ref="Y80:AF80"/>
    <mergeCell ref="Y81:AF81"/>
    <mergeCell ref="Q81:X81"/>
    <mergeCell ref="Q80:X80"/>
    <mergeCell ref="I81:P81"/>
    <mergeCell ref="I80:P80"/>
    <mergeCell ref="A80:H80"/>
    <mergeCell ref="A73:A74"/>
    <mergeCell ref="A41:A42"/>
    <mergeCell ref="A43:A44"/>
    <mergeCell ref="D23:F24"/>
    <mergeCell ref="D25:F26"/>
    <mergeCell ref="D27:F28"/>
    <mergeCell ref="D29:F30"/>
    <mergeCell ref="D31:F32"/>
    <mergeCell ref="D33:F34"/>
    <mergeCell ref="D35:F36"/>
    <mergeCell ref="D37:F38"/>
    <mergeCell ref="D39:F40"/>
    <mergeCell ref="A31:A32"/>
    <mergeCell ref="A33:A34"/>
    <mergeCell ref="A35:A36"/>
    <mergeCell ref="A37:A38"/>
    <mergeCell ref="D41:F42"/>
    <mergeCell ref="D43:F44"/>
    <mergeCell ref="C5:C77"/>
    <mergeCell ref="A13:A14"/>
    <mergeCell ref="A15:A16"/>
    <mergeCell ref="A17:A18"/>
    <mergeCell ref="A19:A20"/>
    <mergeCell ref="D57:F58"/>
    <mergeCell ref="A1:A4"/>
    <mergeCell ref="B1:B4"/>
    <mergeCell ref="C1:C4"/>
    <mergeCell ref="A5:A6"/>
    <mergeCell ref="A7:A8"/>
    <mergeCell ref="A9:A10"/>
    <mergeCell ref="A11:A12"/>
    <mergeCell ref="G1:H2"/>
    <mergeCell ref="D1:F4"/>
    <mergeCell ref="B5:B77"/>
    <mergeCell ref="D75:F75"/>
    <mergeCell ref="D76:F76"/>
    <mergeCell ref="D77:F77"/>
    <mergeCell ref="A45:A46"/>
    <mergeCell ref="A47:A48"/>
    <mergeCell ref="A49:A50"/>
    <mergeCell ref="D45:F46"/>
    <mergeCell ref="D47:F48"/>
    <mergeCell ref="D73:F74"/>
    <mergeCell ref="A71:A72"/>
    <mergeCell ref="D51:F52"/>
    <mergeCell ref="D53:F54"/>
    <mergeCell ref="D55:F56"/>
    <mergeCell ref="A39:A40"/>
    <mergeCell ref="AG3:AH3"/>
    <mergeCell ref="AI3:AJ3"/>
    <mergeCell ref="AK3:AL3"/>
    <mergeCell ref="AM3:AN3"/>
    <mergeCell ref="AO3:AP3"/>
    <mergeCell ref="AQ3:AR3"/>
    <mergeCell ref="AS3:AT3"/>
    <mergeCell ref="BM3:BN3"/>
    <mergeCell ref="Y3:Z3"/>
    <mergeCell ref="BQ3:BR3"/>
    <mergeCell ref="BS3:BT3"/>
    <mergeCell ref="AU3:AV3"/>
    <mergeCell ref="AY3:AZ3"/>
    <mergeCell ref="BA3:BB3"/>
    <mergeCell ref="BC3:BD3"/>
    <mergeCell ref="BE3:BF3"/>
    <mergeCell ref="BG3:BH3"/>
    <mergeCell ref="BI3:BJ3"/>
    <mergeCell ref="BK3:BL3"/>
    <mergeCell ref="AW3:AX3"/>
    <mergeCell ref="BM1:BT2"/>
    <mergeCell ref="C84:G84"/>
    <mergeCell ref="A79:F79"/>
    <mergeCell ref="A61:A62"/>
    <mergeCell ref="A63:A64"/>
    <mergeCell ref="A65:A66"/>
    <mergeCell ref="A67:A68"/>
    <mergeCell ref="A69:A70"/>
    <mergeCell ref="A57:A58"/>
    <mergeCell ref="A59:A60"/>
    <mergeCell ref="A51:A52"/>
    <mergeCell ref="A53:A54"/>
    <mergeCell ref="A55:A56"/>
    <mergeCell ref="A21:A22"/>
    <mergeCell ref="A23:A24"/>
    <mergeCell ref="A25:A26"/>
    <mergeCell ref="A27:A28"/>
    <mergeCell ref="A29:A30"/>
    <mergeCell ref="I3:J3"/>
    <mergeCell ref="M3:N3"/>
    <mergeCell ref="S3:T3"/>
    <mergeCell ref="W3:X3"/>
    <mergeCell ref="A78:F78"/>
    <mergeCell ref="BO3:BP3"/>
    <mergeCell ref="BM80:BT80"/>
    <mergeCell ref="BM81:BT81"/>
    <mergeCell ref="BE80:BL80"/>
    <mergeCell ref="BE81:BL81"/>
    <mergeCell ref="AW81:BD81"/>
    <mergeCell ref="AW80:BD80"/>
    <mergeCell ref="AO81:AV81"/>
    <mergeCell ref="AO80:AV80"/>
    <mergeCell ref="AG81:AN81"/>
    <mergeCell ref="AG80:AN80"/>
  </mergeCells>
  <pageMargins left="0.7" right="0.7" top="0.75" bottom="0.75" header="0.3" footer="0.3"/>
  <pageSetup paperSize="9" scale="1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بودجه بندی پروژه </vt:lpstr>
      <vt:lpstr>'بودجه بندی پروژه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Milad Noor</dc:creator>
  <cp:lastModifiedBy>Mohammad Moradi</cp:lastModifiedBy>
  <cp:lastPrinted>2024-11-05T08:28:31Z</cp:lastPrinted>
  <dcterms:created xsi:type="dcterms:W3CDTF">2015-06-05T18:17:20Z</dcterms:created>
  <dcterms:modified xsi:type="dcterms:W3CDTF">2026-02-18T05:43:59Z</dcterms:modified>
</cp:coreProperties>
</file>